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<sst xmlns="http://schemas.openxmlformats.org/spreadsheetml/2006/main" count="79">
  <si>
    <t>2021年度阳江市渡船油价直接补贴（预拨）方案</t>
  </si>
  <si>
    <t>序号</t>
  </si>
  <si>
    <t>经营者名称</t>
  </si>
  <si>
    <t>所在县（市、区）</t>
  </si>
  <si>
    <t>渡口批准文件</t>
  </si>
  <si>
    <t>所在渡口</t>
  </si>
  <si>
    <t>船舶名称</t>
  </si>
  <si>
    <t>义渡或非义渡</t>
  </si>
  <si>
    <t>渡船载客定额(人)</t>
  </si>
  <si>
    <t>计算渡船载客定额(人)</t>
  </si>
  <si>
    <t>核定营运系数</t>
  </si>
  <si>
    <t>地区调节系数</t>
  </si>
  <si>
    <t>义渡调节系数</t>
  </si>
  <si>
    <t>单船综合客位数核算</t>
  </si>
  <si>
    <t>与全市渡船船舶综合客位数总数的占比</t>
  </si>
  <si>
    <t>营运调整系数</t>
  </si>
  <si>
    <t>渡工劳务费用（万元）</t>
  </si>
  <si>
    <t>直接油补金额（万元）</t>
  </si>
  <si>
    <t>单船补贴金额小计（万元）</t>
  </si>
  <si>
    <t>备注</t>
  </si>
  <si>
    <t>A</t>
  </si>
  <si>
    <t>B</t>
  </si>
  <si>
    <t>C</t>
  </si>
  <si>
    <t>D</t>
  </si>
  <si>
    <r>
      <rPr>
        <b/>
        <sz val="10"/>
        <rFont val="宋体"/>
        <charset val="134"/>
      </rPr>
      <t>E=A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B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C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D</t>
    </r>
  </si>
  <si>
    <r>
      <rPr>
        <b/>
        <sz val="10"/>
        <rFont val="宋体"/>
        <charset val="134"/>
      </rPr>
      <t>F=E/</t>
    </r>
    <r>
      <rPr>
        <b/>
        <sz val="10"/>
        <rFont val="仿宋"/>
        <charset val="134"/>
      </rPr>
      <t>∑</t>
    </r>
    <r>
      <rPr>
        <b/>
        <sz val="10"/>
        <rFont val="宋体"/>
        <charset val="134"/>
      </rPr>
      <t>E</t>
    </r>
  </si>
  <si>
    <t>G</t>
  </si>
  <si>
    <r>
      <rPr>
        <b/>
        <sz val="10"/>
        <rFont val="宋体"/>
        <charset val="134"/>
      </rPr>
      <t>H=1.2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D</t>
    </r>
    <r>
      <rPr>
        <b/>
        <sz val="10"/>
        <rFont val="Arial"/>
        <charset val="134"/>
      </rPr>
      <t>×</t>
    </r>
    <r>
      <rPr>
        <b/>
        <sz val="10"/>
        <rFont val="宋体"/>
        <charset val="134"/>
      </rPr>
      <t>G</t>
    </r>
  </si>
  <si>
    <r>
      <rPr>
        <b/>
        <sz val="10"/>
        <rFont val="宋体"/>
        <charset val="134"/>
      </rPr>
      <t>I=(34.92-</t>
    </r>
    <r>
      <rPr>
        <b/>
        <sz val="10"/>
        <rFont val="仿宋"/>
        <charset val="134"/>
      </rPr>
      <t>∑</t>
    </r>
    <r>
      <rPr>
        <b/>
        <sz val="10"/>
        <rFont val="宋体"/>
        <charset val="134"/>
      </rPr>
      <t>H)×F</t>
    </r>
  </si>
  <si>
    <t>J=H+I</t>
  </si>
  <si>
    <t>海陵岛试验区</t>
  </si>
  <si>
    <t>阳江市闸坡明周机渡客运有限公司</t>
  </si>
  <si>
    <t>海管函（2006）32号</t>
  </si>
  <si>
    <t>闸坡渡</t>
  </si>
  <si>
    <t>闸坡机渡18</t>
  </si>
  <si>
    <t>非义渡</t>
  </si>
  <si>
    <t>小计</t>
  </si>
  <si>
    <t>高新区</t>
  </si>
  <si>
    <t>阳江市高新区平冈镇大魁村委会吉树村</t>
  </si>
  <si>
    <t>江府办复[2007]13号</t>
  </si>
  <si>
    <t>吉树渡</t>
  </si>
  <si>
    <t>吉树渡8号</t>
  </si>
  <si>
    <t>江城区</t>
  </si>
  <si>
    <t>阳江市江城区岗列街道办事处</t>
  </si>
  <si>
    <t>三洲渡</t>
  </si>
  <si>
    <t>粤阳江渡3011</t>
  </si>
  <si>
    <t>义渡</t>
  </si>
  <si>
    <t>阳江市江城区岗列街三洲村民委员会</t>
  </si>
  <si>
    <t>三洲渡01</t>
  </si>
  <si>
    <t>阳江市江城区白沙街道办事处</t>
  </si>
  <si>
    <t>牛皮塘渡</t>
  </si>
  <si>
    <t>粤阳江渡3058</t>
  </si>
  <si>
    <t>阳春市</t>
  </si>
  <si>
    <t>潭簕村委会</t>
  </si>
  <si>
    <t>春府办复[2006]177号</t>
  </si>
  <si>
    <t>岗美镇那旦渡</t>
  </si>
  <si>
    <t>粤阳江渡3061</t>
  </si>
  <si>
    <t>黄村村委会</t>
  </si>
  <si>
    <t>岗美镇黄村渡</t>
  </si>
  <si>
    <t>粤阳江渡3066</t>
  </si>
  <si>
    <t>阳春市圭岗镇人民政府</t>
  </si>
  <si>
    <t>春府办复[2004]135号</t>
  </si>
  <si>
    <t>圭岗镇三新渡</t>
  </si>
  <si>
    <t>粤阳江渡3052</t>
  </si>
  <si>
    <t>圭岗镇花滩渡</t>
  </si>
  <si>
    <t>粤阳江渡3051</t>
  </si>
  <si>
    <t>阳春市陂面镇石尾村民委员会</t>
  </si>
  <si>
    <t>春府办复[2005]197号</t>
  </si>
  <si>
    <t>陂面镇石尾渡</t>
  </si>
  <si>
    <t>粤阳江渡3068</t>
  </si>
  <si>
    <t>阳西县</t>
  </si>
  <si>
    <t>谢凿山</t>
  </si>
  <si>
    <t>西府复〔2006〕33号</t>
  </si>
  <si>
    <t>溪头渡口</t>
  </si>
  <si>
    <t>溪头机渡06</t>
  </si>
  <si>
    <t>关崇高</t>
  </si>
  <si>
    <t>丰头渡口</t>
  </si>
  <si>
    <t>丰头渡3号</t>
  </si>
  <si>
    <t>海陵试验区、高新区、江城区、阳春、阳西总合计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</si>
</sst>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_);[Red]\(0\)"/>
    <numFmt numFmtId="179" formatCode="0.00_ "/>
    <numFmt numFmtId="180" formatCode="0.00_);[Red]\(0.00\)"/>
    <numFmt numFmtId="181" formatCode="#,##0.00_ "/>
  </numFmts>
  <fonts count="28">
    <font>
      <sz val="11"/>
      <color theme="1"/>
      <name val="宋体"/>
      <charset val="134"/>
      <scheme val="minor"/>
    </font>
    <font>
      <sz val="16"/>
      <name val="黑体"/>
      <charset val="134"/>
    </font>
    <font>
      <sz val="14"/>
      <color rgb="FFFF000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25" fillId="28" borderId="12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80" fontId="5" fillId="0" borderId="1" xfId="11" applyNumberFormat="1" applyFont="1" applyFill="1" applyBorder="1" applyAlignment="1">
      <alignment horizontal="center" vertical="center"/>
    </xf>
    <xf numFmtId="177" fontId="5" fillId="0" borderId="1" xfId="11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27"/>
  <sheetViews>
    <sheetView tabSelected="1" view="pageBreakPreview" zoomScaleNormal="100" zoomScaleSheetLayoutView="100" workbookViewId="0">
      <pane xSplit="6" ySplit="4" topLeftCell="G5" activePane="bottomRight" state="frozen"/>
      <selection/>
      <selection pane="topRight"/>
      <selection pane="bottomLeft"/>
      <selection pane="bottomRight" activeCell="A2" sqref="A2:S2"/>
    </sheetView>
  </sheetViews>
  <sheetFormatPr defaultColWidth="9" defaultRowHeight="13.5"/>
  <cols>
    <col min="1" max="1" width="4.5" customWidth="1"/>
    <col min="3" max="3" width="7.125" customWidth="1"/>
    <col min="5" max="5" width="6.5" customWidth="1"/>
    <col min="6" max="6" width="11.375" customWidth="1"/>
    <col min="7" max="7" width="7.5" customWidth="1"/>
    <col min="12" max="12" width="6.875" customWidth="1"/>
    <col min="14" max="14" width="11.125"/>
    <col min="19" max="19" width="5.5" customWidth="1"/>
  </cols>
  <sheetData>
    <row r="1" ht="20.25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spans="1:19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6" spans="1:1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30" t="s">
        <v>17</v>
      </c>
      <c r="R3" s="31" t="s">
        <v>18</v>
      </c>
      <c r="S3" s="4" t="s">
        <v>19</v>
      </c>
    </row>
    <row r="4" ht="24.75" spans="1:19">
      <c r="A4" s="4"/>
      <c r="B4" s="4"/>
      <c r="C4" s="4"/>
      <c r="D4" s="4"/>
      <c r="E4" s="4"/>
      <c r="F4" s="4"/>
      <c r="G4" s="4"/>
      <c r="H4" s="4"/>
      <c r="I4" s="4" t="s">
        <v>20</v>
      </c>
      <c r="J4" s="4" t="s">
        <v>21</v>
      </c>
      <c r="K4" s="4" t="s">
        <v>22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31" t="s">
        <v>29</v>
      </c>
      <c r="S4" s="4"/>
    </row>
    <row r="5" ht="31" customHeight="1" spans="1:19">
      <c r="A5" s="5" t="s">
        <v>30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2"/>
    </row>
    <row r="6" ht="48" customHeight="1" spans="1:19">
      <c r="A6" s="7">
        <v>1</v>
      </c>
      <c r="B6" s="8" t="s">
        <v>31</v>
      </c>
      <c r="C6" s="8" t="s">
        <v>30</v>
      </c>
      <c r="D6" s="8" t="s">
        <v>32</v>
      </c>
      <c r="E6" s="9" t="s">
        <v>33</v>
      </c>
      <c r="F6" s="7" t="s">
        <v>34</v>
      </c>
      <c r="G6" s="7" t="s">
        <v>35</v>
      </c>
      <c r="H6" s="7">
        <v>49</v>
      </c>
      <c r="I6" s="8">
        <v>49</v>
      </c>
      <c r="J6" s="7">
        <v>0.46</v>
      </c>
      <c r="K6" s="18">
        <v>2</v>
      </c>
      <c r="L6" s="19">
        <v>1</v>
      </c>
      <c r="M6" s="19">
        <v>45</v>
      </c>
      <c r="N6" s="20">
        <v>0.0991</v>
      </c>
      <c r="O6" s="21">
        <v>0.5</v>
      </c>
      <c r="P6" s="22">
        <f>1.2*L6*O6</f>
        <v>0.6</v>
      </c>
      <c r="Q6" s="22">
        <v>1.92</v>
      </c>
      <c r="R6" s="22">
        <f>P6+Q6</f>
        <v>2.52</v>
      </c>
      <c r="S6" s="7"/>
    </row>
    <row r="7" ht="24" customHeight="1" spans="1:19">
      <c r="A7" s="10" t="s">
        <v>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23"/>
      <c r="M7" s="19">
        <v>45.08</v>
      </c>
      <c r="N7" s="20">
        <f t="shared" ref="N7:R7" si="0">N6</f>
        <v>0.0991</v>
      </c>
      <c r="O7" s="21">
        <v>0.5</v>
      </c>
      <c r="P7" s="22">
        <v>0.6</v>
      </c>
      <c r="Q7" s="22">
        <f t="shared" si="0"/>
        <v>1.92</v>
      </c>
      <c r="R7" s="22">
        <f t="shared" si="0"/>
        <v>2.52</v>
      </c>
      <c r="S7" s="7"/>
    </row>
    <row r="8" ht="34" customHeight="1" spans="1:19">
      <c r="A8" s="12" t="s">
        <v>37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3"/>
      <c r="S8" s="7"/>
    </row>
    <row r="9" ht="59" customHeight="1" spans="1:19">
      <c r="A9" s="7">
        <v>2</v>
      </c>
      <c r="B9" s="8" t="s">
        <v>38</v>
      </c>
      <c r="C9" s="8" t="s">
        <v>37</v>
      </c>
      <c r="D9" s="9" t="s">
        <v>39</v>
      </c>
      <c r="E9" s="9" t="s">
        <v>40</v>
      </c>
      <c r="F9" s="13" t="s">
        <v>41</v>
      </c>
      <c r="G9" s="13" t="s">
        <v>35</v>
      </c>
      <c r="H9" s="13">
        <v>11</v>
      </c>
      <c r="I9" s="8">
        <v>12</v>
      </c>
      <c r="J9" s="24">
        <v>0.9</v>
      </c>
      <c r="K9" s="18">
        <v>2</v>
      </c>
      <c r="L9" s="19">
        <v>1</v>
      </c>
      <c r="M9" s="19">
        <v>22</v>
      </c>
      <c r="N9" s="20">
        <v>0.0484</v>
      </c>
      <c r="O9" s="21">
        <v>1</v>
      </c>
      <c r="P9" s="22">
        <f t="shared" ref="P9:P14" si="1">1.2*L9*O9</f>
        <v>1.2</v>
      </c>
      <c r="Q9" s="22">
        <v>0.94</v>
      </c>
      <c r="R9" s="22">
        <f t="shared" ref="R9:R14" si="2">P9+Q9</f>
        <v>2.14</v>
      </c>
      <c r="S9" s="7"/>
    </row>
    <row r="10" ht="27" customHeight="1" spans="1:19">
      <c r="A10" s="10" t="s">
        <v>36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23"/>
      <c r="M10" s="19">
        <v>22</v>
      </c>
      <c r="N10" s="20">
        <f t="shared" ref="N10:R10" si="3">N9</f>
        <v>0.0484</v>
      </c>
      <c r="O10" s="21">
        <v>1</v>
      </c>
      <c r="P10" s="22">
        <v>1.2</v>
      </c>
      <c r="Q10" s="22">
        <f t="shared" si="3"/>
        <v>0.94</v>
      </c>
      <c r="R10" s="22">
        <f t="shared" si="3"/>
        <v>2.14</v>
      </c>
      <c r="S10" s="7"/>
    </row>
    <row r="11" ht="32" customHeight="1" spans="1:19">
      <c r="A11" s="12" t="s">
        <v>42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23"/>
    </row>
    <row r="12" ht="49" customHeight="1" spans="1:19">
      <c r="A12" s="7">
        <v>3</v>
      </c>
      <c r="B12" s="8" t="s">
        <v>43</v>
      </c>
      <c r="C12" s="8" t="s">
        <v>42</v>
      </c>
      <c r="D12" s="9" t="s">
        <v>39</v>
      </c>
      <c r="E12" s="9" t="s">
        <v>44</v>
      </c>
      <c r="F12" s="13" t="s">
        <v>45</v>
      </c>
      <c r="G12" s="13" t="s">
        <v>46</v>
      </c>
      <c r="H12" s="13">
        <v>29</v>
      </c>
      <c r="I12" s="8">
        <v>29</v>
      </c>
      <c r="J12" s="13">
        <v>0.7</v>
      </c>
      <c r="K12" s="18">
        <v>2</v>
      </c>
      <c r="L12" s="19">
        <v>2</v>
      </c>
      <c r="M12" s="19">
        <v>81</v>
      </c>
      <c r="N12" s="20">
        <v>0.1784</v>
      </c>
      <c r="O12" s="21">
        <v>1</v>
      </c>
      <c r="P12" s="22">
        <f t="shared" si="1"/>
        <v>2.4</v>
      </c>
      <c r="Q12" s="22">
        <v>3.45</v>
      </c>
      <c r="R12" s="22">
        <f t="shared" si="2"/>
        <v>5.85</v>
      </c>
      <c r="S12" s="7"/>
    </row>
    <row r="13" ht="61" customHeight="1" spans="1:19">
      <c r="A13" s="7">
        <v>4</v>
      </c>
      <c r="B13" s="8" t="s">
        <v>47</v>
      </c>
      <c r="C13" s="8" t="s">
        <v>42</v>
      </c>
      <c r="D13" s="8" t="s">
        <v>39</v>
      </c>
      <c r="E13" s="8" t="s">
        <v>44</v>
      </c>
      <c r="F13" s="7" t="s">
        <v>48</v>
      </c>
      <c r="G13" s="7" t="s">
        <v>46</v>
      </c>
      <c r="H13" s="7">
        <v>22</v>
      </c>
      <c r="I13" s="8">
        <v>22</v>
      </c>
      <c r="J13" s="7">
        <v>0.73</v>
      </c>
      <c r="K13" s="18">
        <v>2</v>
      </c>
      <c r="L13" s="19">
        <v>2</v>
      </c>
      <c r="M13" s="19">
        <v>64</v>
      </c>
      <c r="N13" s="20">
        <v>0.1409</v>
      </c>
      <c r="O13" s="21">
        <v>1</v>
      </c>
      <c r="P13" s="22">
        <f t="shared" si="1"/>
        <v>2.4</v>
      </c>
      <c r="Q13" s="22">
        <v>2.73</v>
      </c>
      <c r="R13" s="22">
        <f t="shared" si="2"/>
        <v>5.13</v>
      </c>
      <c r="S13" s="7"/>
    </row>
    <row r="14" ht="51" customHeight="1" spans="1:19">
      <c r="A14" s="7">
        <v>5</v>
      </c>
      <c r="B14" s="8" t="s">
        <v>49</v>
      </c>
      <c r="C14" s="8" t="s">
        <v>42</v>
      </c>
      <c r="D14" s="8" t="s">
        <v>39</v>
      </c>
      <c r="E14" s="9" t="s">
        <v>50</v>
      </c>
      <c r="F14" s="7" t="s">
        <v>51</v>
      </c>
      <c r="G14" s="13" t="s">
        <v>46</v>
      </c>
      <c r="H14" s="13">
        <v>10</v>
      </c>
      <c r="I14" s="8">
        <v>12</v>
      </c>
      <c r="J14" s="13">
        <v>0.28</v>
      </c>
      <c r="K14" s="18">
        <v>2</v>
      </c>
      <c r="L14" s="19">
        <v>2</v>
      </c>
      <c r="M14" s="19">
        <v>13</v>
      </c>
      <c r="N14" s="20">
        <v>0.0286</v>
      </c>
      <c r="O14" s="21">
        <v>0.5</v>
      </c>
      <c r="P14" s="22">
        <f t="shared" si="1"/>
        <v>1.2</v>
      </c>
      <c r="Q14" s="22">
        <v>0.55</v>
      </c>
      <c r="R14" s="22">
        <f t="shared" si="2"/>
        <v>1.75</v>
      </c>
      <c r="S14" s="7"/>
    </row>
    <row r="15" ht="26" customHeight="1" spans="1:19">
      <c r="A15" s="7" t="s">
        <v>36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9">
        <f>ROUND(SUM(M12:M14),0)</f>
        <v>158</v>
      </c>
      <c r="N15" s="20">
        <f t="shared" ref="N15:R15" si="4">SUM(N12:N14)</f>
        <v>0.3479</v>
      </c>
      <c r="O15" s="20">
        <f t="shared" si="4"/>
        <v>2.5</v>
      </c>
      <c r="P15" s="20">
        <f t="shared" si="4"/>
        <v>6</v>
      </c>
      <c r="Q15" s="20">
        <f t="shared" si="4"/>
        <v>6.73</v>
      </c>
      <c r="R15" s="20">
        <f t="shared" si="4"/>
        <v>12.73</v>
      </c>
      <c r="S15" s="7"/>
    </row>
    <row r="16" ht="26" customHeight="1" spans="1:19">
      <c r="A16" s="12" t="s">
        <v>52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23"/>
    </row>
    <row r="17" ht="45" customHeight="1" spans="1:19">
      <c r="A17" s="7">
        <v>6</v>
      </c>
      <c r="B17" s="8" t="s">
        <v>53</v>
      </c>
      <c r="C17" s="8" t="s">
        <v>52</v>
      </c>
      <c r="D17" s="9" t="s">
        <v>54</v>
      </c>
      <c r="E17" s="9" t="s">
        <v>55</v>
      </c>
      <c r="F17" s="13" t="s">
        <v>56</v>
      </c>
      <c r="G17" s="13" t="s">
        <v>35</v>
      </c>
      <c r="H17" s="13">
        <v>20</v>
      </c>
      <c r="I17" s="8">
        <v>20</v>
      </c>
      <c r="J17" s="25">
        <v>0.9</v>
      </c>
      <c r="K17" s="18">
        <v>2</v>
      </c>
      <c r="L17" s="19">
        <v>1</v>
      </c>
      <c r="M17" s="19">
        <v>36</v>
      </c>
      <c r="N17" s="20">
        <v>0.0793</v>
      </c>
      <c r="O17" s="21">
        <v>1</v>
      </c>
      <c r="P17" s="22">
        <f>1.2*L17*O17</f>
        <v>1.2</v>
      </c>
      <c r="Q17" s="22">
        <v>1.53</v>
      </c>
      <c r="R17" s="22">
        <f t="shared" ref="R17:R21" si="5">P17+Q17</f>
        <v>2.73</v>
      </c>
      <c r="S17" s="7"/>
    </row>
    <row r="18" ht="45" customHeight="1" spans="1:19">
      <c r="A18" s="7">
        <v>7</v>
      </c>
      <c r="B18" s="8" t="s">
        <v>57</v>
      </c>
      <c r="C18" s="8" t="s">
        <v>52</v>
      </c>
      <c r="D18" s="8" t="s">
        <v>54</v>
      </c>
      <c r="E18" s="8" t="s">
        <v>58</v>
      </c>
      <c r="F18" s="7" t="s">
        <v>59</v>
      </c>
      <c r="G18" s="14" t="s">
        <v>35</v>
      </c>
      <c r="H18" s="15">
        <v>20</v>
      </c>
      <c r="I18" s="8">
        <v>20</v>
      </c>
      <c r="J18" s="14">
        <v>0.68</v>
      </c>
      <c r="K18" s="18">
        <v>2</v>
      </c>
      <c r="L18" s="19">
        <v>1</v>
      </c>
      <c r="M18" s="19">
        <v>27</v>
      </c>
      <c r="N18" s="20">
        <v>0.0595</v>
      </c>
      <c r="O18" s="21">
        <v>1</v>
      </c>
      <c r="P18" s="22">
        <f>1.2*L18*O18</f>
        <v>1.2</v>
      </c>
      <c r="Q18" s="22">
        <v>1.14</v>
      </c>
      <c r="R18" s="22">
        <f t="shared" si="5"/>
        <v>2.34</v>
      </c>
      <c r="S18" s="7"/>
    </row>
    <row r="19" ht="45" customHeight="1" spans="1:19">
      <c r="A19" s="7">
        <v>8</v>
      </c>
      <c r="B19" s="8" t="s">
        <v>60</v>
      </c>
      <c r="C19" s="8" t="s">
        <v>52</v>
      </c>
      <c r="D19" s="8" t="s">
        <v>61</v>
      </c>
      <c r="E19" s="8" t="s">
        <v>62</v>
      </c>
      <c r="F19" s="7" t="s">
        <v>63</v>
      </c>
      <c r="G19" s="14" t="s">
        <v>35</v>
      </c>
      <c r="H19" s="15">
        <v>20</v>
      </c>
      <c r="I19" s="8">
        <v>20</v>
      </c>
      <c r="J19" s="14">
        <v>0.9</v>
      </c>
      <c r="K19" s="18">
        <v>2</v>
      </c>
      <c r="L19" s="19">
        <v>1</v>
      </c>
      <c r="M19" s="19">
        <v>36</v>
      </c>
      <c r="N19" s="20">
        <v>0.0793</v>
      </c>
      <c r="O19" s="21">
        <v>1</v>
      </c>
      <c r="P19" s="22">
        <f t="shared" ref="P19:P25" si="6">1.2*L19*O19</f>
        <v>1.2</v>
      </c>
      <c r="Q19" s="22">
        <v>1.53</v>
      </c>
      <c r="R19" s="22">
        <f t="shared" si="5"/>
        <v>2.73</v>
      </c>
      <c r="S19" s="7"/>
    </row>
    <row r="20" ht="45" customHeight="1" spans="1:19">
      <c r="A20" s="7">
        <v>9</v>
      </c>
      <c r="B20" s="8" t="s">
        <v>60</v>
      </c>
      <c r="C20" s="8" t="s">
        <v>52</v>
      </c>
      <c r="D20" s="9" t="s">
        <v>61</v>
      </c>
      <c r="E20" s="9" t="s">
        <v>64</v>
      </c>
      <c r="F20" s="13" t="s">
        <v>65</v>
      </c>
      <c r="G20" s="13" t="s">
        <v>35</v>
      </c>
      <c r="H20" s="13">
        <v>20</v>
      </c>
      <c r="I20" s="8">
        <v>20</v>
      </c>
      <c r="J20" s="25">
        <v>0.9</v>
      </c>
      <c r="K20" s="18">
        <v>2</v>
      </c>
      <c r="L20" s="19">
        <v>1</v>
      </c>
      <c r="M20" s="19">
        <v>36</v>
      </c>
      <c r="N20" s="20">
        <f>M20/M27</f>
        <v>0.0792811839323467</v>
      </c>
      <c r="O20" s="21">
        <v>1</v>
      </c>
      <c r="P20" s="22">
        <f t="shared" si="6"/>
        <v>1.2</v>
      </c>
      <c r="Q20" s="22">
        <v>1.53</v>
      </c>
      <c r="R20" s="22">
        <f t="shared" si="5"/>
        <v>2.73</v>
      </c>
      <c r="S20" s="7"/>
    </row>
    <row r="21" ht="58" customHeight="1" spans="1:19">
      <c r="A21" s="7">
        <v>10</v>
      </c>
      <c r="B21" s="8" t="s">
        <v>66</v>
      </c>
      <c r="C21" s="8" t="s">
        <v>52</v>
      </c>
      <c r="D21" s="8" t="s">
        <v>67</v>
      </c>
      <c r="E21" s="8" t="s">
        <v>68</v>
      </c>
      <c r="F21" s="7" t="s">
        <v>69</v>
      </c>
      <c r="G21" s="7" t="s">
        <v>35</v>
      </c>
      <c r="H21" s="7">
        <v>10</v>
      </c>
      <c r="I21" s="8">
        <v>12</v>
      </c>
      <c r="J21" s="26">
        <v>0.9</v>
      </c>
      <c r="K21" s="18">
        <v>2</v>
      </c>
      <c r="L21" s="19">
        <v>1</v>
      </c>
      <c r="M21" s="19">
        <v>22</v>
      </c>
      <c r="N21" s="20">
        <v>0.0484</v>
      </c>
      <c r="O21" s="21">
        <v>1</v>
      </c>
      <c r="P21" s="22">
        <f t="shared" si="6"/>
        <v>1.2</v>
      </c>
      <c r="Q21" s="22">
        <v>0.94</v>
      </c>
      <c r="R21" s="22">
        <f t="shared" si="5"/>
        <v>2.14</v>
      </c>
      <c r="S21" s="7"/>
    </row>
    <row r="22" spans="1:19">
      <c r="A22" s="7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19">
        <f>ROUND(SUM(M17:M21),0)</f>
        <v>157</v>
      </c>
      <c r="N22" s="20">
        <f t="shared" ref="N22:R22" si="7">SUM(N17:N21)</f>
        <v>0.345781183932347</v>
      </c>
      <c r="O22" s="20">
        <f t="shared" si="7"/>
        <v>5</v>
      </c>
      <c r="P22" s="20">
        <f t="shared" si="7"/>
        <v>6</v>
      </c>
      <c r="Q22" s="20">
        <f t="shared" si="7"/>
        <v>6.67</v>
      </c>
      <c r="R22" s="20">
        <f t="shared" si="7"/>
        <v>12.67</v>
      </c>
      <c r="S22" s="7"/>
    </row>
    <row r="23" ht="26" customHeight="1" spans="1:19">
      <c r="A23" s="12" t="s">
        <v>70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23"/>
    </row>
    <row r="24" ht="42" customHeight="1" spans="1:19">
      <c r="A24" s="7">
        <v>11</v>
      </c>
      <c r="B24" s="8" t="s">
        <v>71</v>
      </c>
      <c r="C24" s="8" t="s">
        <v>70</v>
      </c>
      <c r="D24" s="8" t="s">
        <v>72</v>
      </c>
      <c r="E24" s="8" t="s">
        <v>73</v>
      </c>
      <c r="F24" s="7" t="s">
        <v>74</v>
      </c>
      <c r="G24" s="7" t="s">
        <v>35</v>
      </c>
      <c r="H24" s="7">
        <v>49</v>
      </c>
      <c r="I24" s="8">
        <v>49</v>
      </c>
      <c r="J24" s="7">
        <v>0.49</v>
      </c>
      <c r="K24" s="18">
        <v>2</v>
      </c>
      <c r="L24" s="19">
        <v>1</v>
      </c>
      <c r="M24" s="19">
        <v>48</v>
      </c>
      <c r="N24" s="20">
        <v>0.1057</v>
      </c>
      <c r="O24" s="21">
        <v>0.5</v>
      </c>
      <c r="P24" s="22">
        <f t="shared" si="6"/>
        <v>0.6</v>
      </c>
      <c r="Q24" s="22">
        <v>2.05</v>
      </c>
      <c r="R24" s="22">
        <f>P24+Q24</f>
        <v>2.65</v>
      </c>
      <c r="S24" s="7"/>
    </row>
    <row r="25" ht="42" customHeight="1" spans="1:19">
      <c r="A25" s="7">
        <v>12</v>
      </c>
      <c r="B25" s="8" t="s">
        <v>75</v>
      </c>
      <c r="C25" s="8" t="s">
        <v>70</v>
      </c>
      <c r="D25" s="8" t="s">
        <v>72</v>
      </c>
      <c r="E25" s="8" t="s">
        <v>76</v>
      </c>
      <c r="F25" s="7" t="s">
        <v>77</v>
      </c>
      <c r="G25" s="7" t="s">
        <v>35</v>
      </c>
      <c r="H25" s="7">
        <v>11</v>
      </c>
      <c r="I25" s="8">
        <v>12</v>
      </c>
      <c r="J25" s="7">
        <v>0.99</v>
      </c>
      <c r="K25" s="18">
        <v>2</v>
      </c>
      <c r="L25" s="19">
        <v>1</v>
      </c>
      <c r="M25" s="19">
        <v>24</v>
      </c>
      <c r="N25" s="20">
        <v>0.0529</v>
      </c>
      <c r="O25" s="21">
        <v>1</v>
      </c>
      <c r="P25" s="22">
        <f t="shared" si="6"/>
        <v>1.2</v>
      </c>
      <c r="Q25" s="22">
        <v>1.01</v>
      </c>
      <c r="R25" s="22">
        <f>P25+Q25</f>
        <v>2.21</v>
      </c>
      <c r="S25" s="7"/>
    </row>
    <row r="26" ht="20" customHeight="1" spans="1:19">
      <c r="A26" s="10" t="s">
        <v>36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23"/>
      <c r="M26" s="19">
        <f>ROUND(SUM(M24:M25),0)</f>
        <v>72</v>
      </c>
      <c r="N26" s="20">
        <v>0.1586</v>
      </c>
      <c r="O26" s="20">
        <f t="shared" ref="N26:R26" si="8">SUM(O24:O25)</f>
        <v>1.5</v>
      </c>
      <c r="P26" s="20">
        <f t="shared" si="8"/>
        <v>1.8</v>
      </c>
      <c r="Q26" s="20">
        <f t="shared" si="8"/>
        <v>3.06</v>
      </c>
      <c r="R26" s="20">
        <f t="shared" si="8"/>
        <v>4.86</v>
      </c>
      <c r="S26" s="7"/>
    </row>
    <row r="27" ht="20" customHeight="1" spans="1:19">
      <c r="A27" s="16" t="s">
        <v>78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27"/>
      <c r="M27" s="28">
        <f t="shared" ref="M27:R27" si="9">M26+M22+M15+M10+M7</f>
        <v>454.08</v>
      </c>
      <c r="N27" s="29">
        <f t="shared" si="9"/>
        <v>0.999781183932347</v>
      </c>
      <c r="O27" s="29">
        <f t="shared" si="9"/>
        <v>10.5</v>
      </c>
      <c r="P27" s="29">
        <f t="shared" si="9"/>
        <v>15.6</v>
      </c>
      <c r="Q27" s="29">
        <f t="shared" si="9"/>
        <v>19.32</v>
      </c>
      <c r="R27" s="29">
        <f t="shared" si="9"/>
        <v>34.92</v>
      </c>
      <c r="S27" s="33"/>
    </row>
  </sheetData>
  <mergeCells count="13">
    <mergeCell ref="A1:S1"/>
    <mergeCell ref="A2:S2"/>
    <mergeCell ref="A5:S5"/>
    <mergeCell ref="A7:L7"/>
    <mergeCell ref="A8:R8"/>
    <mergeCell ref="A10:L10"/>
    <mergeCell ref="A11:S11"/>
    <mergeCell ref="A15:L15"/>
    <mergeCell ref="A16:S16"/>
    <mergeCell ref="A22:L22"/>
    <mergeCell ref="A23:S23"/>
    <mergeCell ref="A26:L26"/>
    <mergeCell ref="A27:L27"/>
  </mergeCells>
  <printOptions horizontalCentered="1"/>
  <pageMargins left="0.751388888888889" right="0.751388888888889" top="0.707638888888889" bottom="1" header="0.511805555555556" footer="0.51180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蔡泳</dc:creator>
  <dcterms:created xsi:type="dcterms:W3CDTF">2021-12-17T02:32:00Z</dcterms:created>
  <dcterms:modified xsi:type="dcterms:W3CDTF">2022-06-20T07:47:58Z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