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workbookAlgorithmName="SHA-512" workbookHashValue="3v/AnT4uxHBUP/34/HaS/9zYslEyruwBt+V539SVTzfdc0bMZ1nVRx874+qBcIgXRcA0Oo7HtrHyOZJSNMpmDA==" workbookSaltValue="WWyIMFbadU5TRXylbtNibA==" workbookSpinCount="100000" lockStructure="1"/>
  <bookViews>
    <workbookView windowWidth="27945" windowHeight="12375" tabRatio="727" firstSheet="6" activeTab="11"/>
  </bookViews>
  <sheets>
    <sheet name="供求总体人数" sheetId="1" r:id="rId1"/>
    <sheet name="按产业分组的需求人数" sheetId="2" r:id="rId2"/>
    <sheet name="按行业分组的需求人数" sheetId="3" r:id="rId3"/>
    <sheet name="按用人单位性质划分的需求人数" sheetId="4" r:id="rId4"/>
    <sheet name="按职业分组的供求人数" sheetId="5" r:id="rId5"/>
    <sheet name="需求大于求职缺口最大的前二十个职业情况" sheetId="6" r:id="rId6"/>
    <sheet name="需求小于求职缺口最大的前二十个职业情况" sheetId="7" r:id="rId7"/>
    <sheet name="按求职人员类别分组的求职人数" sheetId="8" r:id="rId8"/>
    <sheet name="按性别分组的供求人数" sheetId="9" r:id="rId9"/>
    <sheet name="按年龄分组的供求人数" sheetId="10" r:id="rId10"/>
    <sheet name="按文化程度分组的供求人数" sheetId="11" r:id="rId11"/>
    <sheet name="按技术等级分组的供求人数" sheetId="12" r:id="rId12"/>
    <sheet name="版本" sheetId="14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汤妙英</author>
  </authors>
  <commentList>
    <comment ref="A1" authorId="0">
      <text>
        <r>
          <rPr>
            <sz val="14"/>
            <rFont val="楷体"/>
            <charset val="134"/>
          </rPr>
          <t xml:space="preserve">1.本模板仅填写白色空格栏即可，蓝色栏数据可以自动计算结果。
2.各分表中，表一《供求总体人数》、续表一《按产业分组的需求人数》数据自动计算结果，无需填写。
3.本模板已对各表格设置平衡检查，填写完数据，如出现红色单元格，说明该表格数据表间关系或与其他表（续表）数据逻辑关系有误，请检查并更正。
4.如需打印所有表格，可选择打印内容为“整个工作簿”一次性打印所有工作表。
</t>
        </r>
        <r>
          <rPr>
            <sz val="11"/>
            <rFont val="楷体"/>
            <charset val="13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汤妙英</author>
  </authors>
  <commentList>
    <comment ref="C6" authorId="0">
      <text>
        <r>
          <rPr>
            <sz val="9"/>
            <rFont val="宋体"/>
            <charset val="134"/>
          </rPr>
          <t>“其中，农、林、牧、渔专业及辅助性活动”应</t>
        </r>
        <r>
          <rPr>
            <b/>
            <sz val="9"/>
            <rFont val="宋体"/>
            <charset val="134"/>
          </rPr>
          <t>小于或等于</t>
        </r>
        <r>
          <rPr>
            <sz val="9"/>
            <rFont val="宋体"/>
            <charset val="134"/>
          </rPr>
          <t xml:space="preserve">“农、林、牧、渔业”
</t>
        </r>
      </text>
    </comment>
    <comment ref="C8" authorId="0">
      <text>
        <r>
          <rPr>
            <sz val="9"/>
            <rFont val="宋体"/>
            <charset val="134"/>
          </rPr>
          <t>“其中，开采专业及辅助性活动”应</t>
        </r>
        <r>
          <rPr>
            <b/>
            <sz val="9"/>
            <rFont val="宋体"/>
            <charset val="134"/>
          </rPr>
          <t>小于或等于</t>
        </r>
        <r>
          <rPr>
            <sz val="9"/>
            <rFont val="宋体"/>
            <charset val="134"/>
          </rPr>
          <t xml:space="preserve">“采矿业”
</t>
        </r>
      </text>
    </comment>
    <comment ref="C10" authorId="0">
      <text>
        <r>
          <rPr>
            <sz val="9"/>
            <rFont val="宋体"/>
            <charset val="134"/>
          </rPr>
          <t>“其中，金属制品、机械和设备修理业”应</t>
        </r>
        <r>
          <rPr>
            <b/>
            <sz val="9"/>
            <rFont val="宋体"/>
            <charset val="134"/>
          </rPr>
          <t>小于或等于</t>
        </r>
        <r>
          <rPr>
            <sz val="9"/>
            <rFont val="宋体"/>
            <charset val="134"/>
          </rPr>
          <t xml:space="preserve">“制造业”
</t>
        </r>
      </text>
    </comment>
  </commentList>
</comments>
</file>

<file path=xl/comments3.xml><?xml version="1.0" encoding="utf-8"?>
<comments xmlns="http://schemas.openxmlformats.org/spreadsheetml/2006/main">
  <authors>
    <author>汤妙英</author>
  </authors>
  <commentList>
    <comment ref="A1" authorId="0">
      <text>
        <r>
          <rPr>
            <sz val="16"/>
            <rFont val="楷体"/>
            <charset val="134"/>
          </rPr>
          <t>如“项目”和“职业代码”出现橙色单元格，表示该单元格“项目”或“职业代码”出现重复。</t>
        </r>
      </text>
    </comment>
  </commentList>
</comments>
</file>

<file path=xl/comments4.xml><?xml version="1.0" encoding="utf-8"?>
<comments xmlns="http://schemas.openxmlformats.org/spreadsheetml/2006/main">
  <authors>
    <author>汤妙英</author>
  </authors>
  <commentList>
    <comment ref="A1" authorId="0">
      <text>
        <r>
          <rPr>
            <sz val="16"/>
            <rFont val="楷体"/>
            <charset val="134"/>
          </rPr>
          <t xml:space="preserve">如“项目”和“职业代码”出现橙色单元格，表示该单元格“项目”或“职业代码”出现重复。
</t>
        </r>
      </text>
    </comment>
  </commentList>
</comments>
</file>

<file path=xl/comments5.xml><?xml version="1.0" encoding="utf-8"?>
<comments xmlns="http://schemas.openxmlformats.org/spreadsheetml/2006/main">
  <authors>
    <author>汤妙英</author>
  </authors>
  <commentList>
    <comment ref="C6" authorId="0">
      <text>
        <r>
          <rPr>
            <sz val="9"/>
            <rFont val="宋体"/>
            <charset val="134"/>
          </rPr>
          <t>“其中：应届高校毕业生”应</t>
        </r>
        <r>
          <rPr>
            <b/>
            <sz val="9"/>
            <rFont val="宋体"/>
            <charset val="134"/>
          </rPr>
          <t>小于或等于</t>
        </r>
        <r>
          <rPr>
            <sz val="9"/>
            <rFont val="宋体"/>
            <charset val="134"/>
          </rPr>
          <t>“新成长失业青年”</t>
        </r>
      </text>
    </comment>
  </commentList>
</comments>
</file>

<file path=xl/comments6.xml><?xml version="1.0" encoding="utf-8"?>
<comments xmlns="http://schemas.openxmlformats.org/spreadsheetml/2006/main">
  <authors>
    <author>汤妙英</author>
  </authors>
  <commentList>
    <comment ref="C8" authorId="0">
      <text>
        <r>
          <rPr>
            <sz val="9"/>
            <rFont val="宋体"/>
            <charset val="134"/>
          </rPr>
          <t>“其中：职高、技校、中专”</t>
        </r>
        <r>
          <rPr>
            <b/>
            <sz val="9"/>
            <rFont val="宋体"/>
            <charset val="134"/>
          </rPr>
          <t>应小于或等于</t>
        </r>
        <r>
          <rPr>
            <sz val="9"/>
            <rFont val="宋体"/>
            <charset val="134"/>
          </rPr>
          <t xml:space="preserve">“高中”
</t>
        </r>
      </text>
    </comment>
    <comment ref="E8" authorId="0">
      <text>
        <r>
          <rPr>
            <sz val="9"/>
            <rFont val="宋体"/>
            <charset val="134"/>
          </rPr>
          <t>“其中：职高、技校、中专”</t>
        </r>
        <r>
          <rPr>
            <b/>
            <sz val="9"/>
            <rFont val="宋体"/>
            <charset val="134"/>
          </rPr>
          <t>应小于或等于</t>
        </r>
        <r>
          <rPr>
            <sz val="9"/>
            <rFont val="宋体"/>
            <charset val="134"/>
          </rPr>
          <t xml:space="preserve">“高中”
</t>
        </r>
      </text>
    </comment>
  </commentList>
</comments>
</file>

<file path=xl/sharedStrings.xml><?xml version="1.0" encoding="utf-8"?>
<sst xmlns="http://schemas.openxmlformats.org/spreadsheetml/2006/main" count="327" uniqueCount="212">
  <si>
    <r>
      <t xml:space="preserve">阳江市公共就业服务机构市场职业供求状况分析  </t>
    </r>
    <r>
      <rPr>
        <b/>
        <sz val="20"/>
        <color rgb="FF494949"/>
        <rFont val="微软雅黑"/>
        <charset val="134"/>
      </rPr>
      <t xml:space="preserve">
</t>
    </r>
    <r>
      <rPr>
        <sz val="12"/>
        <color rgb="FF494949"/>
        <rFont val="微软雅黑"/>
        <charset val="134"/>
      </rPr>
      <t xml:space="preserve"> 
                                                 </t>
    </r>
    <r>
      <rPr>
        <b/>
        <sz val="16"/>
        <color rgb="FF494949"/>
        <rFont val="Times New Roman"/>
        <charset val="134"/>
      </rPr>
      <t>2025</t>
    </r>
    <r>
      <rPr>
        <b/>
        <sz val="16"/>
        <color rgb="FF494949"/>
        <rFont val="宋体"/>
        <charset val="134"/>
      </rPr>
      <t>年三</t>
    </r>
    <r>
      <rPr>
        <b/>
        <sz val="16"/>
        <color rgb="FF494949"/>
        <rFont val="楷体"/>
        <charset val="134"/>
      </rPr>
      <t>季度</t>
    </r>
    <r>
      <rPr>
        <b/>
        <sz val="16"/>
        <color rgb="FF494949"/>
        <rFont val="微软雅黑"/>
        <charset val="134"/>
      </rPr>
      <t xml:space="preserve">
</t>
    </r>
    <r>
      <rPr>
        <b/>
        <sz val="14"/>
        <color rgb="FF494949"/>
        <rFont val="微软雅黑"/>
        <charset val="134"/>
      </rPr>
      <t xml:space="preserve">
</t>
    </r>
    <r>
      <rPr>
        <b/>
        <sz val="16"/>
        <color rgb="FF494949"/>
        <rFont val="微软雅黑"/>
        <charset val="134"/>
      </rPr>
      <t xml:space="preserve">
                                </t>
    </r>
    <r>
      <rPr>
        <b/>
        <sz val="20"/>
        <color rgb="FF494949"/>
        <rFont val="微软雅黑"/>
        <charset val="134"/>
      </rPr>
      <t>表一：供求总体人数</t>
    </r>
  </si>
  <si>
    <t>K6PTE5PB[B2]</t>
  </si>
  <si>
    <t>需求人数</t>
  </si>
  <si>
    <t>求职人数</t>
  </si>
  <si>
    <t>求人倍率</t>
  </si>
  <si>
    <t>K6PTE5PB[A3]</t>
  </si>
  <si>
    <t>K6PTE5PB[B3]</t>
  </si>
  <si>
    <t>人</t>
  </si>
  <si>
    <t>倍</t>
  </si>
  <si>
    <t>甲</t>
  </si>
  <si>
    <t>序号</t>
  </si>
  <si>
    <t>2</t>
  </si>
  <si>
    <t>3</t>
  </si>
  <si>
    <t>本期有效数</t>
  </si>
  <si>
    <t>1</t>
  </si>
  <si>
    <t>续表一：按产业分组的需求人数</t>
  </si>
  <si>
    <t>所占比重</t>
  </si>
  <si>
    <t>%</t>
  </si>
  <si>
    <t>第一产业</t>
  </si>
  <si>
    <t>第二产业</t>
  </si>
  <si>
    <t>第三产业</t>
  </si>
  <si>
    <t>合计</t>
  </si>
  <si>
    <t>续表二：按行业分组的需求人数</t>
  </si>
  <si>
    <t>农、林、牧、渔业</t>
  </si>
  <si>
    <t xml:space="preserve">    其中，农、林、牧、渔专业及辅助性活动</t>
  </si>
  <si>
    <t>采矿业</t>
  </si>
  <si>
    <t xml:space="preserve">    其中，开采专业及辅助性活动</t>
  </si>
  <si>
    <t>制造业</t>
  </si>
  <si>
    <t xml:space="preserve">    其中，金属制品、机械和设备修理业</t>
  </si>
  <si>
    <t>电力、热力、燃气及水生产和供应业</t>
  </si>
  <si>
    <t>建筑业</t>
  </si>
  <si>
    <t>批发和零售业</t>
  </si>
  <si>
    <t>交通运输、仓储和邮政业</t>
  </si>
  <si>
    <t>住宿和餐饮业</t>
  </si>
  <si>
    <t>信息传输、软件和信息技术服务业</t>
  </si>
  <si>
    <t>金融业</t>
  </si>
  <si>
    <t>房地产业</t>
  </si>
  <si>
    <t>租赁和商务服务业</t>
  </si>
  <si>
    <t>科学研究和技术服务业</t>
  </si>
  <si>
    <t>水利、环境和公共设施管理业</t>
  </si>
  <si>
    <t>居民服务、修理和其他服务业</t>
  </si>
  <si>
    <t>教育</t>
  </si>
  <si>
    <t>卫生和社会工作</t>
  </si>
  <si>
    <t>文化、体育和娱乐业</t>
  </si>
  <si>
    <t>公共管理、社会保障和社会组织</t>
  </si>
  <si>
    <t>国际组织</t>
  </si>
  <si>
    <t>续表三：按用人单位性质划分的需求人数</t>
  </si>
  <si>
    <t>用人单位需求情况</t>
  </si>
  <si>
    <t>企  业</t>
  </si>
  <si>
    <t xml:space="preserve">    其中： 内资企业</t>
  </si>
  <si>
    <t xml:space="preserve">         国有企业</t>
  </si>
  <si>
    <t xml:space="preserve">         集体企业</t>
  </si>
  <si>
    <t xml:space="preserve">         股份合作企业</t>
  </si>
  <si>
    <t xml:space="preserve">         联营企业</t>
  </si>
  <si>
    <t xml:space="preserve">         有限责任公司</t>
  </si>
  <si>
    <t xml:space="preserve">         股份有限公司</t>
  </si>
  <si>
    <t xml:space="preserve">         私营企业</t>
  </si>
  <si>
    <t xml:space="preserve">         其他企业</t>
  </si>
  <si>
    <t xml:space="preserve">     港、澳、台商投资企业</t>
  </si>
  <si>
    <t xml:space="preserve">    外商投资企业</t>
  </si>
  <si>
    <t xml:space="preserve">    个体经营</t>
  </si>
  <si>
    <t>事  业</t>
  </si>
  <si>
    <t>机  关</t>
  </si>
  <si>
    <t>其  他</t>
  </si>
  <si>
    <t>续表四：按职业分组的供求人数</t>
  </si>
  <si>
    <t>劳动力供求人数比较</t>
  </si>
  <si>
    <t>需求比重</t>
  </si>
  <si>
    <t>求职比重</t>
  </si>
  <si>
    <t>单位负责人</t>
  </si>
  <si>
    <t>专业技术人员</t>
  </si>
  <si>
    <t>办事人员和有关人员</t>
  </si>
  <si>
    <t>社会生产服务和生活服务人员</t>
  </si>
  <si>
    <t>农林牧渔业生产及辅助人员</t>
  </si>
  <si>
    <t>生产制造及有关人员</t>
  </si>
  <si>
    <t>其他</t>
  </si>
  <si>
    <t>无要求</t>
  </si>
  <si>
    <t>——</t>
  </si>
  <si>
    <t>续表五：需求大于求职缺口最大的前二十个职业情况(职业细类)</t>
  </si>
  <si>
    <t>项  目</t>
  </si>
  <si>
    <t>代码</t>
  </si>
  <si>
    <t>职业代码</t>
  </si>
  <si>
    <t>需求大于求职缺口最大的前二十个职业（职业细类）</t>
  </si>
  <si>
    <t>缺口数</t>
  </si>
  <si>
    <t>乙</t>
  </si>
  <si>
    <t>15</t>
  </si>
  <si>
    <t>16</t>
  </si>
  <si>
    <t>17</t>
  </si>
  <si>
    <t>18</t>
  </si>
  <si>
    <t>19</t>
  </si>
  <si>
    <t>建筑五金制品制作工</t>
  </si>
  <si>
    <t>6-19-01-02</t>
  </si>
  <si>
    <t>设备工程技术人员</t>
  </si>
  <si>
    <t>2-02-07-04</t>
  </si>
  <si>
    <t>计算机硬件工程技术人员</t>
  </si>
  <si>
    <t>2-02-10-02</t>
  </si>
  <si>
    <t>养老护理员</t>
  </si>
  <si>
    <t>4-10-01-05</t>
  </si>
  <si>
    <t>婴幼儿发展引导员</t>
  </si>
  <si>
    <t>4-10-01-01</t>
  </si>
  <si>
    <t>采矿工程技术人员</t>
  </si>
  <si>
    <t>2-02-03-02</t>
  </si>
  <si>
    <t>日用五金制品制作工</t>
  </si>
  <si>
    <t>6-19-01-05</t>
  </si>
  <si>
    <t>电工</t>
  </si>
  <si>
    <t>6-31-01-03</t>
  </si>
  <si>
    <t>产品质量检验工程技术人员</t>
  </si>
  <si>
    <t>2-02-31-01</t>
  </si>
  <si>
    <t>产品设计工程技术人员</t>
  </si>
  <si>
    <t>2-02-34-01</t>
  </si>
  <si>
    <t>焊工</t>
  </si>
  <si>
    <t>6-18-02-04</t>
  </si>
  <si>
    <t>工程机械维修工</t>
  </si>
  <si>
    <t>6-31-01-09</t>
  </si>
  <si>
    <t>食品工程技术人员</t>
  </si>
  <si>
    <t>2-02-24-00</t>
  </si>
  <si>
    <t>营销员</t>
  </si>
  <si>
    <t>4-01-02-01</t>
  </si>
  <si>
    <t>机械制造工程技术人员</t>
  </si>
  <si>
    <t>2-02-07-02</t>
  </si>
  <si>
    <t>多工序数控机床操作调整工</t>
  </si>
  <si>
    <t>6-18-01-07</t>
  </si>
  <si>
    <t>装配钳工</t>
  </si>
  <si>
    <t>6-20-01-01</t>
  </si>
  <si>
    <t>企业经理</t>
  </si>
  <si>
    <t>1-06-01-02</t>
  </si>
  <si>
    <t>车工</t>
  </si>
  <si>
    <t>6-18-01-01</t>
  </si>
  <si>
    <t>电子设备装接工</t>
  </si>
  <si>
    <t>6-25-04-07</t>
  </si>
  <si>
    <t>续表六：需求小于求职缺口最大的前二十个职业（职业细类）</t>
  </si>
  <si>
    <t>需求小于求职缺口最大的前二十个职业（职业细类）</t>
  </si>
  <si>
    <t>20</t>
  </si>
  <si>
    <t>21</t>
  </si>
  <si>
    <t>22</t>
  </si>
  <si>
    <t>23</t>
  </si>
  <si>
    <t>24</t>
  </si>
  <si>
    <t>电子电气产品检验员</t>
  </si>
  <si>
    <t>4-08-05-07</t>
  </si>
  <si>
    <t>包装工</t>
  </si>
  <si>
    <t>6-31-05-00</t>
  </si>
  <si>
    <t>保安员</t>
  </si>
  <si>
    <t>4-07-05-01</t>
  </si>
  <si>
    <t>砌筑工</t>
  </si>
  <si>
    <t>6-29-01-01</t>
  </si>
  <si>
    <t>制药工程技术人员</t>
  </si>
  <si>
    <t>2-02-32-00</t>
  </si>
  <si>
    <t>保洁员</t>
  </si>
  <si>
    <t>4-09-08-01</t>
  </si>
  <si>
    <t>米面主食制作工</t>
  </si>
  <si>
    <t>6-02-03-01</t>
  </si>
  <si>
    <t>计算机软件工程技术人员</t>
  </si>
  <si>
    <t>2-02-10-03</t>
  </si>
  <si>
    <t>电子仪器与电子测量工程技术人员</t>
  </si>
  <si>
    <t>2-02-09-04</t>
  </si>
  <si>
    <t>土木建筑工程技术人员</t>
  </si>
  <si>
    <t>2-02-18-02</t>
  </si>
  <si>
    <t>仓储管理员</t>
  </si>
  <si>
    <t>4-02-06-01</t>
  </si>
  <si>
    <t>收银员</t>
  </si>
  <si>
    <t>4-01-02-04</t>
  </si>
  <si>
    <t>客房服务员</t>
  </si>
  <si>
    <t>4-03-01-02</t>
  </si>
  <si>
    <t>装卸搬运工</t>
  </si>
  <si>
    <t>4-02-05-01</t>
  </si>
  <si>
    <t>计算机软件测试员</t>
  </si>
  <si>
    <t>4-04-05-02</t>
  </si>
  <si>
    <t>电子商务师</t>
  </si>
  <si>
    <t>4-01-06-01</t>
  </si>
  <si>
    <t>汽车维修工</t>
  </si>
  <si>
    <t>4-12-01-01</t>
  </si>
  <si>
    <t>农产品购销员</t>
  </si>
  <si>
    <t>4-01-05-01</t>
  </si>
  <si>
    <t>文字编辑</t>
  </si>
  <si>
    <t>2-10-02-01</t>
  </si>
  <si>
    <t>会计专业人员</t>
  </si>
  <si>
    <t>2-06-03-00</t>
  </si>
  <si>
    <t>续表七：按求职人员类别分组的求职人数</t>
  </si>
  <si>
    <t>求职比重（%）</t>
  </si>
  <si>
    <t>新成长失业青年</t>
  </si>
  <si>
    <t xml:space="preserve">    其中：应届高校毕业生</t>
  </si>
  <si>
    <t>失业人员</t>
  </si>
  <si>
    <t>在业人员</t>
  </si>
  <si>
    <t>退休人员</t>
  </si>
  <si>
    <t>在学人员</t>
  </si>
  <si>
    <t>本市农村求职人员</t>
  </si>
  <si>
    <t>外地户籍求职人员</t>
  </si>
  <si>
    <t>续表八：按性别分组的供求人数</t>
  </si>
  <si>
    <t>男</t>
  </si>
  <si>
    <t>女</t>
  </si>
  <si>
    <t>续表九：按年龄分组的供求人数</t>
  </si>
  <si>
    <t>16-24岁</t>
  </si>
  <si>
    <t>25-34岁</t>
  </si>
  <si>
    <t>35-44岁</t>
  </si>
  <si>
    <t>45岁以上</t>
  </si>
  <si>
    <t>续表十:按文化程度分组的供求人数</t>
  </si>
  <si>
    <t>初中及以下</t>
  </si>
  <si>
    <t>高中</t>
  </si>
  <si>
    <t xml:space="preserve">    其中：职高、技校、中专</t>
  </si>
  <si>
    <t>大专</t>
  </si>
  <si>
    <t>大学</t>
  </si>
  <si>
    <t>硕士以上</t>
  </si>
  <si>
    <t>续表十一：按技术等级分组的供求人数</t>
  </si>
  <si>
    <t>职业资格五级(初级技能)</t>
  </si>
  <si>
    <t>职业资格四级(中级技能)</t>
  </si>
  <si>
    <t>职业资格三级(高级技能)</t>
  </si>
  <si>
    <t>职业资格二级(技师)</t>
  </si>
  <si>
    <t>职业资格一级(高级技师)</t>
  </si>
  <si>
    <t>初级职称</t>
  </si>
  <si>
    <t>中级职称</t>
  </si>
  <si>
    <t>高级职称</t>
  </si>
  <si>
    <t>无技术等级或职称</t>
  </si>
  <si>
    <t>V1.1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</si>
</sst>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_ "/>
    <numFmt numFmtId="178" formatCode="##0.00"/>
    <numFmt numFmtId="179" formatCode="#,##0.0_ "/>
    <numFmt numFmtId="180" formatCode="0.00_ "/>
    <numFmt numFmtId="181" formatCode="##0"/>
  </numFmts>
  <fonts count="44">
    <font>
      <sz val="11"/>
      <color indexed="8"/>
      <name val="宋体"/>
      <charset val="134"/>
      <scheme val="minor"/>
    </font>
    <font>
      <b/>
      <sz val="20"/>
      <color rgb="FF494949"/>
      <name val="微软雅黑"/>
      <charset val="134"/>
    </font>
    <font>
      <b/>
      <sz val="11"/>
      <color rgb="FF494949"/>
      <name val="微软雅黑"/>
      <charset val="134"/>
    </font>
    <font>
      <sz val="11"/>
      <color rgb="FF000000"/>
      <name val="宋体"/>
      <charset val="134"/>
    </font>
    <font>
      <sz val="11"/>
      <color rgb="FF494949"/>
      <name val="宋体"/>
      <charset val="134"/>
    </font>
    <font>
      <b/>
      <sz val="11"/>
      <color rgb="FF494949"/>
      <name val="宋体"/>
      <charset val="134"/>
    </font>
    <font>
      <sz val="11"/>
      <name val="宋体"/>
      <charset val="134"/>
    </font>
    <font>
      <b/>
      <sz val="19"/>
      <color rgb="FF494949"/>
      <name val="微软雅黑"/>
      <charset val="134"/>
    </font>
    <font>
      <b/>
      <sz val="11"/>
      <color rgb="FF000000"/>
      <name val="微软雅黑"/>
      <charset val="134"/>
    </font>
    <font>
      <b/>
      <sz val="18"/>
      <color rgb="FF494949"/>
      <name val="微软雅黑"/>
      <charset val="134"/>
    </font>
    <font>
      <b/>
      <sz val="20"/>
      <color rgb="FF000000"/>
      <name val="微软雅黑"/>
      <charset val="134"/>
    </font>
    <font>
      <b/>
      <sz val="17"/>
      <color rgb="FF494949"/>
      <name val="微软雅黑"/>
      <charset val="134"/>
    </font>
    <font>
      <b/>
      <sz val="12"/>
      <color rgb="FF49494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494949"/>
      <name val="微软雅黑"/>
      <charset val="134"/>
    </font>
    <font>
      <b/>
      <sz val="16"/>
      <color rgb="FF494949"/>
      <name val="Times New Roman"/>
      <charset val="134"/>
    </font>
    <font>
      <b/>
      <sz val="16"/>
      <color rgb="FF494949"/>
      <name val="宋体"/>
      <charset val="134"/>
    </font>
    <font>
      <b/>
      <sz val="16"/>
      <color rgb="FF494949"/>
      <name val="楷体"/>
      <charset val="134"/>
    </font>
    <font>
      <b/>
      <sz val="16"/>
      <color rgb="FF494949"/>
      <name val="微软雅黑"/>
      <charset val="134"/>
    </font>
    <font>
      <b/>
      <sz val="14"/>
      <color rgb="FF494949"/>
      <name val="微软雅黑"/>
      <charset val="134"/>
    </font>
    <font>
      <sz val="16"/>
      <name val="楷体"/>
      <charset val="134"/>
    </font>
    <font>
      <sz val="14"/>
      <name val="楷体"/>
      <charset val="134"/>
    </font>
    <font>
      <sz val="11"/>
      <name val="楷体"/>
      <charset val="134"/>
    </font>
    <font>
      <sz val="9"/>
      <name val="宋体"/>
      <charset val="134"/>
    </font>
    <font>
      <b/>
      <sz val="9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D6F6E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D4D4D4"/>
      </bottom>
      <diagonal/>
    </border>
    <border>
      <left/>
      <right style="thin">
        <color rgb="FF000000"/>
      </right>
      <top/>
      <bottom style="thin">
        <color rgb="FFD4D4D4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2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28" applyNumberFormat="0" applyAlignment="0" applyProtection="0">
      <alignment vertical="center"/>
    </xf>
    <xf numFmtId="0" fontId="23" fillId="8" borderId="29" applyNumberFormat="0" applyAlignment="0" applyProtection="0">
      <alignment vertical="center"/>
    </xf>
    <xf numFmtId="0" fontId="24" fillId="8" borderId="28" applyNumberFormat="0" applyAlignment="0" applyProtection="0">
      <alignment vertical="center"/>
    </xf>
    <xf numFmtId="0" fontId="25" fillId="9" borderId="30" applyNumberFormat="0" applyAlignment="0" applyProtection="0">
      <alignment vertical="center"/>
    </xf>
    <xf numFmtId="0" fontId="26" fillId="0" borderId="31" applyNumberFormat="0" applyFill="0" applyAlignment="0" applyProtection="0">
      <alignment vertical="center"/>
    </xf>
    <xf numFmtId="0" fontId="27" fillId="0" borderId="32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</cellStyleXfs>
  <cellXfs count="141">
    <xf numFmtId="0" fontId="0" fillId="0" borderId="0" xfId="0" applyFont="1">
      <alignment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center" vertical="center"/>
    </xf>
    <xf numFmtId="0" fontId="2" fillId="3" borderId="3" xfId="0" applyNumberFormat="1" applyFont="1" applyFill="1" applyBorder="1" applyAlignment="1" applyProtection="1">
      <alignment horizontal="right" vertical="center"/>
    </xf>
    <xf numFmtId="0" fontId="2" fillId="3" borderId="4" xfId="0" applyNumberFormat="1" applyFont="1" applyFill="1" applyBorder="1" applyAlignment="1" applyProtection="1">
      <alignment horizontal="center" vertical="center" wrapText="1"/>
    </xf>
    <xf numFmtId="0" fontId="2" fillId="3" borderId="4" xfId="0" applyNumberFormat="1" applyFont="1" applyFill="1" applyBorder="1" applyAlignment="1" applyProtection="1">
      <alignment horizontal="center" vertical="center"/>
    </xf>
    <xf numFmtId="0" fontId="2" fillId="3" borderId="5" xfId="0" applyNumberFormat="1" applyFont="1" applyFill="1" applyBorder="1" applyAlignment="1" applyProtection="1">
      <alignment horizontal="right" vertical="center"/>
    </xf>
    <xf numFmtId="0" fontId="2" fillId="3" borderId="6" xfId="0" applyNumberFormat="1" applyFont="1" applyFill="1" applyBorder="1" applyAlignment="1" applyProtection="1">
      <alignment horizontal="right" vertical="center"/>
    </xf>
    <xf numFmtId="0" fontId="2" fillId="3" borderId="3" xfId="0" applyNumberFormat="1" applyFont="1" applyFill="1" applyBorder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right" vertical="center"/>
    </xf>
    <xf numFmtId="0" fontId="2" fillId="3" borderId="3" xfId="0" applyNumberFormat="1" applyFont="1" applyFill="1" applyBorder="1" applyAlignment="1" applyProtection="1">
      <alignment horizontal="center" vertical="center"/>
    </xf>
    <xf numFmtId="0" fontId="2" fillId="3" borderId="2" xfId="0" applyNumberFormat="1" applyFont="1" applyFill="1" applyBorder="1" applyAlignment="1" applyProtection="1">
      <alignment horizontal="left" vertical="center" wrapText="1"/>
    </xf>
    <xf numFmtId="3" fontId="3" fillId="2" borderId="3" xfId="0" applyNumberFormat="1" applyFont="1" applyFill="1" applyBorder="1" applyAlignment="1" applyProtection="1">
      <alignment horizontal="right" vertical="center"/>
      <protection locked="0"/>
    </xf>
    <xf numFmtId="10" fontId="3" fillId="4" borderId="3" xfId="3" applyNumberFormat="1" applyFont="1" applyFill="1" applyBorder="1" applyAlignment="1" applyProtection="1">
      <alignment horizontal="center" vertical="center"/>
    </xf>
    <xf numFmtId="4" fontId="3" fillId="4" borderId="4" xfId="0" applyNumberFormat="1" applyFont="1" applyFill="1" applyBorder="1" applyAlignment="1" applyProtection="1">
      <alignment horizontal="center" vertical="center"/>
    </xf>
    <xf numFmtId="0" fontId="4" fillId="4" borderId="3" xfId="0" applyNumberFormat="1" applyFont="1" applyFill="1" applyBorder="1" applyAlignment="1" applyProtection="1">
      <alignment horizontal="center" vertical="center"/>
    </xf>
    <xf numFmtId="0" fontId="4" fillId="4" borderId="4" xfId="0" applyNumberFormat="1" applyFont="1" applyFill="1" applyBorder="1" applyAlignment="1" applyProtection="1">
      <alignment horizontal="center" vertical="center"/>
    </xf>
    <xf numFmtId="0" fontId="2" fillId="3" borderId="7" xfId="0" applyNumberFormat="1" applyFont="1" applyFill="1" applyBorder="1" applyAlignment="1" applyProtection="1">
      <alignment horizontal="left" vertical="center" wrapText="1"/>
    </xf>
    <xf numFmtId="0" fontId="2" fillId="3" borderId="8" xfId="0" applyNumberFormat="1" applyFont="1" applyFill="1" applyBorder="1" applyAlignment="1" applyProtection="1">
      <alignment horizontal="center" vertical="center"/>
    </xf>
    <xf numFmtId="3" fontId="3" fillId="4" borderId="8" xfId="0" applyNumberFormat="1" applyFont="1" applyFill="1" applyBorder="1" applyAlignment="1" applyProtection="1">
      <alignment horizontal="right" vertical="center"/>
    </xf>
    <xf numFmtId="0" fontId="4" fillId="4" borderId="8" xfId="0" applyNumberFormat="1" applyFont="1" applyFill="1" applyBorder="1" applyAlignment="1" applyProtection="1">
      <alignment horizontal="center" vertical="center"/>
    </xf>
    <xf numFmtId="0" fontId="4" fillId="4" borderId="8" xfId="0" applyNumberFormat="1" applyFont="1" applyFill="1" applyBorder="1" applyAlignment="1" applyProtection="1">
      <alignment horizontal="center" vertical="center"/>
      <protection locked="0"/>
    </xf>
    <xf numFmtId="0" fontId="4" fillId="4" borderId="9" xfId="0" applyNumberFormat="1" applyFont="1" applyFill="1" applyBorder="1" applyAlignment="1" applyProtection="1">
      <alignment horizontal="center" vertical="center"/>
    </xf>
    <xf numFmtId="0" fontId="5" fillId="2" borderId="10" xfId="0" applyNumberFormat="1" applyFont="1" applyFill="1" applyBorder="1" applyAlignment="1" applyProtection="1">
      <alignment horizontal="left" vertical="top" wrapText="1"/>
    </xf>
    <xf numFmtId="0" fontId="5" fillId="2" borderId="11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5" borderId="2" xfId="0" applyNumberFormat="1" applyFont="1" applyFill="1" applyBorder="1" applyAlignment="1">
      <alignment horizontal="center" vertical="center"/>
    </xf>
    <xf numFmtId="0" fontId="2" fillId="5" borderId="3" xfId="0" applyNumberFormat="1" applyFont="1" applyFill="1" applyBorder="1" applyAlignment="1">
      <alignment horizontal="right" vertical="center"/>
    </xf>
    <xf numFmtId="0" fontId="2" fillId="5" borderId="4" xfId="0" applyNumberFormat="1" applyFont="1" applyFill="1" applyBorder="1" applyAlignment="1">
      <alignment horizontal="center" vertical="center" wrapText="1"/>
    </xf>
    <xf numFmtId="0" fontId="2" fillId="5" borderId="4" xfId="0" applyNumberFormat="1" applyFont="1" applyFill="1" applyBorder="1" applyAlignment="1">
      <alignment horizontal="center" vertical="center"/>
    </xf>
    <xf numFmtId="0" fontId="2" fillId="5" borderId="5" xfId="0" applyNumberFormat="1" applyFont="1" applyFill="1" applyBorder="1" applyAlignment="1">
      <alignment horizontal="right" vertical="center"/>
    </xf>
    <xf numFmtId="0" fontId="2" fillId="5" borderId="6" xfId="0" applyNumberFormat="1" applyFont="1" applyFill="1" applyBorder="1" applyAlignment="1">
      <alignment horizontal="right" vertical="center"/>
    </xf>
    <xf numFmtId="0" fontId="2" fillId="5" borderId="3" xfId="0" applyNumberFormat="1" applyFont="1" applyFill="1" applyBorder="1" applyAlignment="1">
      <alignment horizontal="center" vertical="center" wrapText="1"/>
    </xf>
    <xf numFmtId="0" fontId="2" fillId="5" borderId="2" xfId="0" applyNumberFormat="1" applyFont="1" applyFill="1" applyBorder="1" applyAlignment="1">
      <alignment horizontal="right" vertical="center"/>
    </xf>
    <xf numFmtId="0" fontId="2" fillId="5" borderId="2" xfId="0" applyNumberFormat="1" applyFont="1" applyFill="1" applyBorder="1" applyAlignment="1">
      <alignment horizontal="center" vertical="center" wrapText="1"/>
    </xf>
    <xf numFmtId="0" fontId="2" fillId="5" borderId="3" xfId="0" applyNumberFormat="1" applyFont="1" applyFill="1" applyBorder="1" applyAlignment="1">
      <alignment horizontal="center" vertical="center"/>
    </xf>
    <xf numFmtId="0" fontId="2" fillId="5" borderId="2" xfId="0" applyNumberFormat="1" applyFont="1" applyFill="1" applyBorder="1" applyAlignment="1">
      <alignment horizontal="left" vertical="center" wrapText="1"/>
    </xf>
    <xf numFmtId="10" fontId="3" fillId="4" borderId="3" xfId="3" applyNumberFormat="1" applyFont="1" applyFill="1" applyBorder="1" applyAlignment="1">
      <alignment horizontal="center" vertical="center"/>
    </xf>
    <xf numFmtId="4" fontId="3" fillId="4" borderId="4" xfId="0" applyNumberFormat="1" applyFont="1" applyFill="1" applyBorder="1" applyAlignment="1">
      <alignment horizontal="center" vertical="center"/>
    </xf>
    <xf numFmtId="0" fontId="2" fillId="5" borderId="2" xfId="0" applyNumberFormat="1" applyFont="1" applyFill="1" applyBorder="1" applyAlignment="1">
      <alignment horizontal="left" vertical="center"/>
    </xf>
    <xf numFmtId="0" fontId="4" fillId="4" borderId="3" xfId="0" applyNumberFormat="1" applyFont="1" applyFill="1" applyBorder="1" applyAlignment="1">
      <alignment horizontal="center" vertical="center"/>
    </xf>
    <xf numFmtId="0" fontId="4" fillId="4" borderId="4" xfId="0" applyNumberFormat="1" applyFont="1" applyFill="1" applyBorder="1" applyAlignment="1">
      <alignment horizontal="center" vertical="center"/>
    </xf>
    <xf numFmtId="0" fontId="2" fillId="5" borderId="7" xfId="0" applyNumberFormat="1" applyFont="1" applyFill="1" applyBorder="1" applyAlignment="1">
      <alignment horizontal="left" vertical="center" wrapText="1"/>
    </xf>
    <xf numFmtId="0" fontId="2" fillId="5" borderId="8" xfId="0" applyNumberFormat="1" applyFont="1" applyFill="1" applyBorder="1" applyAlignment="1">
      <alignment horizontal="center" vertical="center"/>
    </xf>
    <xf numFmtId="3" fontId="3" fillId="4" borderId="8" xfId="0" applyNumberFormat="1" applyFont="1" applyFill="1" applyBorder="1" applyAlignment="1">
      <alignment horizontal="right" vertical="center"/>
    </xf>
    <xf numFmtId="176" fontId="4" fillId="4" borderId="8" xfId="0" applyNumberFormat="1" applyFont="1" applyFill="1" applyBorder="1" applyAlignment="1">
      <alignment horizontal="right" vertical="center"/>
    </xf>
    <xf numFmtId="0" fontId="4" fillId="4" borderId="9" xfId="0" applyNumberFormat="1" applyFont="1" applyFill="1" applyBorder="1" applyAlignment="1">
      <alignment horizontal="center" vertical="center"/>
    </xf>
    <xf numFmtId="177" fontId="3" fillId="2" borderId="3" xfId="0" applyNumberFormat="1" applyFont="1" applyFill="1" applyBorder="1" applyAlignment="1" applyProtection="1">
      <alignment horizontal="right" vertical="center"/>
      <protection locked="0"/>
    </xf>
    <xf numFmtId="0" fontId="2" fillId="5" borderId="7" xfId="0" applyNumberFormat="1" applyFont="1" applyFill="1" applyBorder="1" applyAlignment="1">
      <alignment horizontal="center" vertical="center" wrapText="1"/>
    </xf>
    <xf numFmtId="0" fontId="5" fillId="5" borderId="8" xfId="0" applyNumberFormat="1" applyFont="1" applyFill="1" applyBorder="1" applyAlignment="1">
      <alignment horizontal="center" vertical="center"/>
    </xf>
    <xf numFmtId="177" fontId="3" fillId="4" borderId="8" xfId="0" applyNumberFormat="1" applyFont="1" applyFill="1" applyBorder="1" applyAlignment="1">
      <alignment horizontal="right" vertical="center"/>
    </xf>
    <xf numFmtId="0" fontId="4" fillId="4" borderId="8" xfId="0" applyNumberFormat="1" applyFont="1" applyFill="1" applyBorder="1" applyAlignment="1">
      <alignment horizontal="center" vertical="center"/>
    </xf>
    <xf numFmtId="178" fontId="3" fillId="4" borderId="9" xfId="0" applyNumberFormat="1" applyFont="1" applyFill="1" applyBorder="1" applyAlignment="1">
      <alignment horizontal="center" vertical="center"/>
    </xf>
    <xf numFmtId="0" fontId="5" fillId="2" borderId="10" xfId="0" applyNumberFormat="1" applyFont="1" applyFill="1" applyBorder="1" applyAlignment="1" applyProtection="1">
      <alignment horizontal="left" vertical="top" wrapText="1"/>
      <protection locked="0"/>
    </xf>
    <xf numFmtId="0" fontId="5" fillId="2" borderId="11" xfId="0" applyNumberFormat="1" applyFont="1" applyFill="1" applyBorder="1" applyAlignment="1" applyProtection="1">
      <alignment horizontal="left" vertical="top" wrapText="1"/>
      <protection locked="0"/>
    </xf>
    <xf numFmtId="10" fontId="3" fillId="4" borderId="4" xfId="3" applyNumberFormat="1" applyFont="1" applyFill="1" applyBorder="1" applyAlignment="1">
      <alignment horizontal="center" vertical="center"/>
    </xf>
    <xf numFmtId="4" fontId="3" fillId="4" borderId="9" xfId="0" applyNumberFormat="1" applyFont="1" applyFill="1" applyBorder="1" applyAlignment="1">
      <alignment horizontal="center" vertical="center"/>
    </xf>
    <xf numFmtId="0" fontId="6" fillId="4" borderId="9" xfId="0" applyNumberFormat="1" applyFont="1" applyFill="1" applyBorder="1" applyAlignment="1">
      <alignment horizontal="center" vertical="center"/>
    </xf>
    <xf numFmtId="179" fontId="0" fillId="0" borderId="0" xfId="0" applyNumberFormat="1" applyFont="1">
      <alignment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12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>
      <alignment horizontal="center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 applyAlignment="1">
      <alignment horizontal="center" vertical="center" wrapText="1"/>
    </xf>
    <xf numFmtId="0" fontId="2" fillId="3" borderId="16" xfId="0" applyNumberFormat="1" applyFont="1" applyFill="1" applyBorder="1" applyAlignment="1">
      <alignment horizontal="center" vertical="center" wrapText="1"/>
    </xf>
    <xf numFmtId="0" fontId="2" fillId="3" borderId="14" xfId="0" applyNumberFormat="1" applyFont="1" applyFill="1" applyBorder="1" applyAlignment="1">
      <alignment horizontal="center" vertical="center" wrapText="1"/>
    </xf>
    <xf numFmtId="0" fontId="2" fillId="3" borderId="16" xfId="0" applyNumberFormat="1" applyFont="1" applyFill="1" applyBorder="1" applyAlignment="1">
      <alignment horizontal="center" vertical="center"/>
    </xf>
    <xf numFmtId="0" fontId="3" fillId="2" borderId="14" xfId="0" applyNumberFormat="1" applyFont="1" applyFill="1" applyBorder="1" applyProtection="1">
      <alignment vertical="center"/>
      <protection locked="0"/>
    </xf>
    <xf numFmtId="0" fontId="8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NumberFormat="1" applyFont="1" applyFill="1" applyBorder="1" applyProtection="1">
      <alignment vertical="center"/>
      <protection locked="0"/>
    </xf>
    <xf numFmtId="177" fontId="3" fillId="2" borderId="15" xfId="0" applyNumberFormat="1" applyFont="1" applyFill="1" applyBorder="1" applyAlignment="1" applyProtection="1">
      <alignment horizontal="right" vertical="center"/>
      <protection locked="0"/>
    </xf>
    <xf numFmtId="177" fontId="3" fillId="4" borderId="15" xfId="0" applyNumberFormat="1" applyFont="1" applyFill="1" applyBorder="1" applyAlignment="1">
      <alignment horizontal="right" vertical="center"/>
    </xf>
    <xf numFmtId="4" fontId="3" fillId="4" borderId="16" xfId="0" applyNumberFormat="1" applyFont="1" applyFill="1" applyBorder="1" applyAlignment="1">
      <alignment horizontal="center" vertical="center"/>
    </xf>
    <xf numFmtId="0" fontId="3" fillId="2" borderId="14" xfId="0" applyNumberFormat="1" applyFont="1" applyFill="1" applyBorder="1" applyAlignment="1" applyProtection="1">
      <alignment vertical="center"/>
      <protection locked="0"/>
    </xf>
    <xf numFmtId="0" fontId="3" fillId="2" borderId="15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3" fillId="2" borderId="17" xfId="0" applyNumberFormat="1" applyFont="1" applyFill="1" applyBorder="1" applyProtection="1">
      <alignment vertical="center"/>
      <protection locked="0"/>
    </xf>
    <xf numFmtId="0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NumberFormat="1" applyFont="1" applyFill="1" applyBorder="1" applyProtection="1">
      <alignment vertical="center"/>
      <protection locked="0"/>
    </xf>
    <xf numFmtId="177" fontId="3" fillId="2" borderId="18" xfId="0" applyNumberFormat="1" applyFont="1" applyFill="1" applyBorder="1" applyAlignment="1" applyProtection="1">
      <alignment horizontal="right" vertical="center"/>
      <protection locked="0"/>
    </xf>
    <xf numFmtId="177" fontId="3" fillId="4" borderId="18" xfId="0" applyNumberFormat="1" applyFont="1" applyFill="1" applyBorder="1" applyAlignment="1">
      <alignment horizontal="right" vertical="center"/>
    </xf>
    <xf numFmtId="4" fontId="3" fillId="4" borderId="19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vertical="center" wrapText="1"/>
    </xf>
    <xf numFmtId="0" fontId="2" fillId="3" borderId="3" xfId="0" applyNumberFormat="1" applyFont="1" applyFill="1" applyBorder="1" applyAlignment="1">
      <alignment horizontal="center" vertical="center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177" fontId="3" fillId="2" borderId="20" xfId="0" applyNumberFormat="1" applyFont="1" applyFill="1" applyBorder="1" applyAlignment="1" applyProtection="1">
      <alignment horizontal="right" vertical="center"/>
      <protection locked="0"/>
    </xf>
    <xf numFmtId="177" fontId="3" fillId="4" borderId="20" xfId="0" applyNumberFormat="1" applyFont="1" applyFill="1" applyBorder="1" applyAlignment="1">
      <alignment horizontal="right" vertical="center"/>
    </xf>
    <xf numFmtId="4" fontId="3" fillId="4" borderId="21" xfId="0" applyNumberFormat="1" applyFont="1" applyFill="1" applyBorder="1" applyAlignment="1">
      <alignment horizontal="center" vertical="center"/>
    </xf>
    <xf numFmtId="0" fontId="3" fillId="2" borderId="22" xfId="0" applyNumberFormat="1" applyFont="1" applyFill="1" applyBorder="1" applyAlignment="1" applyProtection="1">
      <alignment vertical="center" wrapText="1"/>
      <protection locked="0"/>
    </xf>
    <xf numFmtId="177" fontId="3" fillId="2" borderId="23" xfId="0" applyNumberFormat="1" applyFont="1" applyFill="1" applyBorder="1" applyAlignment="1" applyProtection="1">
      <alignment horizontal="right" vertical="center"/>
      <protection locked="0"/>
    </xf>
    <xf numFmtId="177" fontId="3" fillId="4" borderId="23" xfId="0" applyNumberFormat="1" applyFont="1" applyFill="1" applyBorder="1" applyAlignment="1">
      <alignment horizontal="right" vertical="center"/>
    </xf>
    <xf numFmtId="4" fontId="3" fillId="4" borderId="24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/>
    </xf>
    <xf numFmtId="0" fontId="2" fillId="3" borderId="3" xfId="0" applyNumberFormat="1" applyFont="1" applyFill="1" applyBorder="1" applyAlignment="1">
      <alignment horizontal="right" vertical="center"/>
    </xf>
    <xf numFmtId="0" fontId="2" fillId="3" borderId="4" xfId="0" applyNumberFormat="1" applyFont="1" applyFill="1" applyBorder="1" applyAlignment="1">
      <alignment horizontal="center" vertical="center"/>
    </xf>
    <xf numFmtId="0" fontId="2" fillId="3" borderId="5" xfId="0" applyNumberFormat="1" applyFont="1" applyFill="1" applyBorder="1" applyAlignment="1">
      <alignment horizontal="right" vertical="center"/>
    </xf>
    <xf numFmtId="0" fontId="2" fillId="3" borderId="6" xfId="0" applyNumberFormat="1" applyFont="1" applyFill="1" applyBorder="1" applyAlignment="1">
      <alignment horizontal="right" vertical="center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2" xfId="0" applyNumberFormat="1" applyFont="1" applyFill="1" applyBorder="1" applyAlignment="1">
      <alignment horizontal="left" vertical="center" wrapText="1"/>
    </xf>
    <xf numFmtId="178" fontId="3" fillId="4" borderId="4" xfId="0" applyNumberFormat="1" applyFont="1" applyFill="1" applyBorder="1" applyAlignment="1">
      <alignment horizontal="center" vertical="center"/>
    </xf>
    <xf numFmtId="178" fontId="3" fillId="4" borderId="3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left" vertical="center" wrapText="1"/>
    </xf>
    <xf numFmtId="0" fontId="2" fillId="3" borderId="8" xfId="0" applyNumberFormat="1" applyFont="1" applyFill="1" applyBorder="1" applyAlignment="1">
      <alignment horizontal="center" vertical="center"/>
    </xf>
    <xf numFmtId="180" fontId="0" fillId="0" borderId="0" xfId="0" applyNumberFormat="1" applyFont="1">
      <alignment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2" fillId="3" borderId="3" xfId="0" applyNumberFormat="1" applyFont="1" applyFill="1" applyBorder="1" applyAlignment="1" applyProtection="1">
      <alignment horizontal="center" vertical="center" wrapText="1"/>
      <protection locked="0"/>
    </xf>
    <xf numFmtId="177" fontId="3" fillId="4" borderId="3" xfId="0" applyNumberFormat="1" applyFont="1" applyFill="1" applyBorder="1" applyAlignment="1">
      <alignment horizontal="right" vertical="center"/>
    </xf>
    <xf numFmtId="0" fontId="2" fillId="3" borderId="2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left" vertical="center"/>
    </xf>
    <xf numFmtId="0" fontId="10" fillId="2" borderId="1" xfId="0" applyNumberFormat="1" applyFont="1" applyFill="1" applyBorder="1" applyAlignment="1">
      <alignment horizontal="center" vertical="center" wrapText="1"/>
    </xf>
    <xf numFmtId="0" fontId="8" fillId="3" borderId="2" xfId="0" applyNumberFormat="1" applyFont="1" applyFill="1" applyBorder="1" applyAlignment="1">
      <alignment horizontal="center" vertical="center"/>
    </xf>
    <xf numFmtId="0" fontId="8" fillId="3" borderId="3" xfId="0" applyNumberFormat="1" applyFont="1" applyFill="1" applyBorder="1" applyAlignment="1">
      <alignment horizontal="right" vertical="center"/>
    </xf>
    <xf numFmtId="0" fontId="8" fillId="3" borderId="3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center" vertical="center" wrapText="1"/>
    </xf>
    <xf numFmtId="0" fontId="8" fillId="3" borderId="2" xfId="0" applyNumberFormat="1" applyFont="1" applyFill="1" applyBorder="1" applyAlignment="1">
      <alignment horizontal="right" vertical="center"/>
    </xf>
    <xf numFmtId="0" fontId="8" fillId="3" borderId="2" xfId="0" applyNumberFormat="1" applyFont="1" applyFill="1" applyBorder="1" applyAlignment="1">
      <alignment horizontal="center" vertical="center" wrapText="1"/>
    </xf>
    <xf numFmtId="0" fontId="8" fillId="3" borderId="3" xfId="0" applyNumberFormat="1" applyFont="1" applyFill="1" applyBorder="1" applyAlignment="1">
      <alignment horizontal="center" vertical="center"/>
    </xf>
    <xf numFmtId="0" fontId="8" fillId="3" borderId="4" xfId="0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left" vertical="center" wrapText="1"/>
    </xf>
    <xf numFmtId="0" fontId="8" fillId="3" borderId="7" xfId="0" applyNumberFormat="1" applyFont="1" applyFill="1" applyBorder="1" applyAlignment="1">
      <alignment horizontal="left" vertical="center" wrapText="1"/>
    </xf>
    <xf numFmtId="0" fontId="8" fillId="3" borderId="8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left" vertical="center" wrapText="1"/>
    </xf>
    <xf numFmtId="178" fontId="3" fillId="4" borderId="4" xfId="0" applyNumberFormat="1" applyFont="1" applyFill="1" applyBorder="1" applyAlignment="1">
      <alignment horizontal="right" vertical="center"/>
    </xf>
    <xf numFmtId="0" fontId="8" fillId="3" borderId="7" xfId="0" applyNumberFormat="1" applyFont="1" applyFill="1" applyBorder="1" applyAlignment="1">
      <alignment horizontal="center" vertical="center" wrapText="1"/>
    </xf>
    <xf numFmtId="181" fontId="3" fillId="4" borderId="9" xfId="0" applyNumberFormat="1" applyFont="1" applyFill="1" applyBorder="1" applyAlignment="1">
      <alignment horizontal="right" vertical="center"/>
    </xf>
    <xf numFmtId="0" fontId="1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Font="1" applyAlignment="1">
      <alignment horizontal="left" vertical="center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2" fillId="3" borderId="7" xfId="0" applyNumberFormat="1" applyFont="1" applyFill="1" applyBorder="1" applyAlignment="1" applyProtection="1">
      <alignment horizontal="center" vertical="center" wrapText="1"/>
    </xf>
    <xf numFmtId="177" fontId="3" fillId="4" borderId="8" xfId="0" applyNumberFormat="1" applyFont="1" applyFill="1" applyBorder="1" applyAlignment="1" applyProtection="1">
      <alignment horizontal="right" vertical="center"/>
    </xf>
    <xf numFmtId="4" fontId="3" fillId="4" borderId="9" xfId="0" applyNumberFormat="1" applyFont="1" applyFill="1" applyBorder="1" applyAlignment="1" applyProtection="1">
      <alignment horizontal="right" vertical="center"/>
    </xf>
    <xf numFmtId="0" fontId="4" fillId="2" borderId="11" xfId="0" applyNumberFormat="1" applyFont="1" applyFill="1" applyBorder="1" applyAlignment="1" applyProtection="1">
      <alignment horizontal="left" vertical="top" wrapText="1"/>
    </xf>
    <xf numFmtId="0" fontId="12" fillId="2" borderId="10" xfId="0" applyNumberFormat="1" applyFont="1" applyFill="1" applyBorder="1" applyAlignment="1" applyProtection="1">
      <alignment horizontal="left" vertical="center" wrapText="1"/>
      <protection locked="0"/>
    </xf>
    <xf numFmtId="0" fontId="12" fillId="2" borderId="11" xfId="0" applyNumberFormat="1" applyFont="1" applyFill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">
    <dxf>
      <fill>
        <patternFill patternType="solid">
          <bgColor rgb="FFFF00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D6F6E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800735</xdr:colOff>
      <xdr:row>0</xdr:row>
      <xdr:rowOff>466725</xdr:rowOff>
    </xdr:from>
    <xdr:to>
      <xdr:col>4</xdr:col>
      <xdr:colOff>1562100</xdr:colOff>
      <xdr:row>0</xdr:row>
      <xdr:rowOff>1533525</xdr:rowOff>
    </xdr:to>
    <xdr:sp>
      <xdr:nvSpPr>
        <xdr:cNvPr id="2" name="文本框 1"/>
        <xdr:cNvSpPr txBox="1"/>
      </xdr:nvSpPr>
      <xdr:spPr>
        <a:xfrm>
          <a:off x="4239895" y="466725"/>
          <a:ext cx="2371725" cy="1066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p>
          <a:pPr algn="l"/>
          <a:endParaRPr lang="en-US" altLang="zh-CN" sz="1100">
            <a:latin typeface="Times New Roman" panose="02020603050405020304" charset="0"/>
            <a:cs typeface="Times New Roman" panose="0202060305040502030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comments" Target="../comments6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H8"/>
  <sheetViews>
    <sheetView workbookViewId="0">
      <selection activeCell="L5" sqref="L5"/>
    </sheetView>
  </sheetViews>
  <sheetFormatPr defaultColWidth="9" defaultRowHeight="13.5" outlineLevelRow="7" outlineLevelCol="7"/>
  <cols>
    <col min="1" max="1" width="19.25" customWidth="1"/>
    <col min="2" max="2" width="4.75" customWidth="1"/>
    <col min="3" max="5" width="21.1333333333333" customWidth="1"/>
  </cols>
  <sheetData>
    <row r="1" ht="227" customHeight="1" spans="1:8">
      <c r="A1" s="131" t="s">
        <v>0</v>
      </c>
      <c r="B1" s="132"/>
      <c r="C1" s="132"/>
      <c r="D1" s="132"/>
      <c r="E1" s="132"/>
      <c r="H1" s="133"/>
    </row>
    <row r="2" ht="22.5" customHeight="1" spans="1:5">
      <c r="A2" s="9"/>
      <c r="B2" s="3" t="s">
        <v>1</v>
      </c>
      <c r="C2" s="8" t="s">
        <v>2</v>
      </c>
      <c r="D2" s="8" t="s">
        <v>3</v>
      </c>
      <c r="E2" s="4" t="s">
        <v>4</v>
      </c>
    </row>
    <row r="3" ht="22.5" customHeight="1" spans="1:5">
      <c r="A3" s="9" t="s">
        <v>5</v>
      </c>
      <c r="B3" s="3" t="s">
        <v>6</v>
      </c>
      <c r="C3" s="8" t="s">
        <v>7</v>
      </c>
      <c r="D3" s="8" t="s">
        <v>7</v>
      </c>
      <c r="E3" s="4" t="s">
        <v>8</v>
      </c>
    </row>
    <row r="4" ht="22.5" customHeight="1" spans="1:5">
      <c r="A4" s="134" t="s">
        <v>9</v>
      </c>
      <c r="B4" s="10" t="s">
        <v>10</v>
      </c>
      <c r="C4" s="10">
        <v>1</v>
      </c>
      <c r="D4" s="10" t="s">
        <v>11</v>
      </c>
      <c r="E4" s="5" t="s">
        <v>12</v>
      </c>
    </row>
    <row r="5" ht="22.5" customHeight="1" spans="1:5">
      <c r="A5" s="135" t="s">
        <v>13</v>
      </c>
      <c r="B5" s="18" t="s">
        <v>14</v>
      </c>
      <c r="C5" s="136">
        <f>按产业分组的需求人数!C8</f>
        <v>9815</v>
      </c>
      <c r="D5" s="136">
        <f>按职业分组的供求人数!E14</f>
        <v>11234</v>
      </c>
      <c r="E5" s="137">
        <f>ROUND(C5/D5,2)</f>
        <v>0.87</v>
      </c>
    </row>
    <row r="6" ht="27" customHeight="1" spans="1:5">
      <c r="A6" s="138"/>
      <c r="B6" s="138"/>
      <c r="C6" s="138"/>
      <c r="D6" s="138"/>
      <c r="E6" s="138"/>
    </row>
    <row r="7" ht="36" customHeight="1" spans="1:5">
      <c r="A7" s="139"/>
      <c r="B7" s="139"/>
      <c r="C7" s="140"/>
      <c r="D7" s="139"/>
      <c r="E7" s="140"/>
    </row>
    <row r="8" ht="36" customHeight="1" spans="1:5">
      <c r="A8" s="139"/>
      <c r="B8" s="139"/>
      <c r="C8" s="140"/>
      <c r="D8" s="139"/>
      <c r="E8" s="140"/>
    </row>
  </sheetData>
  <mergeCells count="7">
    <mergeCell ref="A1:E1"/>
    <mergeCell ref="A6:E6"/>
    <mergeCell ref="A7:C7"/>
    <mergeCell ref="D7:E7"/>
    <mergeCell ref="A8:C8"/>
    <mergeCell ref="D8:E8"/>
    <mergeCell ref="A2:B3"/>
  </mergeCells>
  <pageMargins left="0.700694444444445" right="0.700694444444445" top="0.948611111111111" bottom="0.948611111111111" header="0.298611111111111" footer="0.298611111111111"/>
  <pageSetup paperSize="9" orientation="portrait" horizontalDpi="600"/>
  <headerFooter>
    <oddFooter>&amp;C&amp;P</oddFooter>
  </headerFooter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G12"/>
  <sheetViews>
    <sheetView topLeftCell="A8" workbookViewId="0">
      <selection activeCell="A12" sqref="A12:G12"/>
    </sheetView>
  </sheetViews>
  <sheetFormatPr defaultColWidth="9" defaultRowHeight="13.5" outlineLevelCol="6"/>
  <cols>
    <col min="1" max="1" width="9.5" customWidth="1"/>
    <col min="2" max="2" width="4.38333333333333" customWidth="1"/>
    <col min="3" max="7" width="15" customWidth="1"/>
  </cols>
  <sheetData>
    <row r="1" ht="33.75" customHeight="1" spans="1:7">
      <c r="A1" s="25" t="s">
        <v>189</v>
      </c>
      <c r="B1" s="25"/>
      <c r="C1" s="25"/>
      <c r="D1" s="25"/>
      <c r="E1" s="25"/>
      <c r="F1" s="25"/>
      <c r="G1" s="25"/>
    </row>
    <row r="2" ht="22.5" customHeight="1" spans="1:7">
      <c r="A2" s="26"/>
      <c r="B2" s="27"/>
      <c r="C2" s="28" t="s">
        <v>65</v>
      </c>
      <c r="D2" s="29"/>
      <c r="E2" s="29"/>
      <c r="F2" s="29"/>
      <c r="G2" s="29"/>
    </row>
    <row r="3" ht="22.5" customHeight="1" spans="1:7">
      <c r="A3" s="30"/>
      <c r="B3" s="31"/>
      <c r="C3" s="32" t="s">
        <v>2</v>
      </c>
      <c r="D3" s="32" t="s">
        <v>66</v>
      </c>
      <c r="E3" s="32" t="s">
        <v>3</v>
      </c>
      <c r="F3" s="32" t="s">
        <v>67</v>
      </c>
      <c r="G3" s="28" t="s">
        <v>4</v>
      </c>
    </row>
    <row r="4" ht="22.5" customHeight="1" spans="1:7">
      <c r="A4" s="33"/>
      <c r="B4" s="27"/>
      <c r="C4" s="32" t="s">
        <v>7</v>
      </c>
      <c r="D4" s="32" t="s">
        <v>17</v>
      </c>
      <c r="E4" s="32" t="s">
        <v>7</v>
      </c>
      <c r="F4" s="32" t="s">
        <v>17</v>
      </c>
      <c r="G4" s="28" t="s">
        <v>8</v>
      </c>
    </row>
    <row r="5" ht="22.5" customHeight="1" spans="1:7">
      <c r="A5" s="26" t="s">
        <v>9</v>
      </c>
      <c r="B5" s="35" t="s">
        <v>10</v>
      </c>
      <c r="C5" s="35">
        <v>32</v>
      </c>
      <c r="D5" s="35">
        <v>33</v>
      </c>
      <c r="E5" s="35">
        <v>34</v>
      </c>
      <c r="F5" s="35">
        <v>35</v>
      </c>
      <c r="G5" s="29">
        <v>36</v>
      </c>
    </row>
    <row r="6" ht="22.5" customHeight="1" spans="1:7">
      <c r="A6" s="34" t="s">
        <v>190</v>
      </c>
      <c r="B6" s="35">
        <v>110</v>
      </c>
      <c r="C6" s="47">
        <f>9815*D6</f>
        <v>3041.6685</v>
      </c>
      <c r="D6" s="37">
        <v>0.3099</v>
      </c>
      <c r="E6" s="47">
        <f>11234*F6</f>
        <v>4521.685</v>
      </c>
      <c r="F6" s="37">
        <v>0.4025</v>
      </c>
      <c r="G6" s="38">
        <f>IFERROR(ROUND((C6+$C$10*E6/E11)/E6,2),"-")</f>
        <v>0.81</v>
      </c>
    </row>
    <row r="7" ht="22.5" customHeight="1" spans="1:7">
      <c r="A7" s="34" t="s">
        <v>191</v>
      </c>
      <c r="B7" s="35">
        <v>111</v>
      </c>
      <c r="C7" s="47">
        <f>9815*D7</f>
        <v>2649.0685</v>
      </c>
      <c r="D7" s="37">
        <v>0.2699</v>
      </c>
      <c r="E7" s="47">
        <f>11234*F7</f>
        <v>3141.0264</v>
      </c>
      <c r="F7" s="37">
        <v>0.2796</v>
      </c>
      <c r="G7" s="38">
        <f>IFERROR(ROUND((C7+C10*F7/100)/E7,2),"-")</f>
        <v>0.84</v>
      </c>
    </row>
    <row r="8" ht="22.5" customHeight="1" spans="1:7">
      <c r="A8" s="34" t="s">
        <v>192</v>
      </c>
      <c r="B8" s="35">
        <v>112</v>
      </c>
      <c r="C8" s="47">
        <f>9815*D8</f>
        <v>1590.03</v>
      </c>
      <c r="D8" s="37">
        <v>0.162</v>
      </c>
      <c r="E8" s="47">
        <f>11234*F8</f>
        <v>2020.9966</v>
      </c>
      <c r="F8" s="37">
        <v>0.1799</v>
      </c>
      <c r="G8" s="38">
        <f>IFERROR(ROUND((C8+C10*F8/100)/E8,2),"-")</f>
        <v>0.79</v>
      </c>
    </row>
    <row r="9" ht="22.5" customHeight="1" spans="1:7">
      <c r="A9" s="34" t="s">
        <v>193</v>
      </c>
      <c r="B9" s="35">
        <v>113</v>
      </c>
      <c r="C9" s="47">
        <f>9815*D9</f>
        <v>1000.1485</v>
      </c>
      <c r="D9" s="37">
        <v>0.1019</v>
      </c>
      <c r="E9" s="47">
        <f>11234*F9</f>
        <v>1550.292</v>
      </c>
      <c r="F9" s="37">
        <v>0.138</v>
      </c>
      <c r="G9" s="38">
        <f>IFERROR(ROUND((C9+C10*F9/100)/E9,2),"-")</f>
        <v>0.65</v>
      </c>
    </row>
    <row r="10" ht="22.5" customHeight="1" spans="1:7">
      <c r="A10" s="34" t="s">
        <v>75</v>
      </c>
      <c r="B10" s="35">
        <v>114</v>
      </c>
      <c r="C10" s="47">
        <f>9815*D10</f>
        <v>1534.0845</v>
      </c>
      <c r="D10" s="37">
        <v>0.1563</v>
      </c>
      <c r="E10" s="40" t="s">
        <v>76</v>
      </c>
      <c r="F10" s="40">
        <v>0</v>
      </c>
      <c r="G10" s="41" t="s">
        <v>76</v>
      </c>
    </row>
    <row r="11" ht="22.5" customHeight="1" spans="1:7">
      <c r="A11" s="48" t="s">
        <v>21</v>
      </c>
      <c r="B11" s="49"/>
      <c r="C11" s="50">
        <f>C6+C7+C8+C9+C10</f>
        <v>9815</v>
      </c>
      <c r="D11" s="51">
        <f>SUM(D6:D10)</f>
        <v>1</v>
      </c>
      <c r="E11" s="50">
        <f>E6+E7+E8+E9</f>
        <v>11234</v>
      </c>
      <c r="F11" s="51">
        <f>SUM(F6:F10)</f>
        <v>1</v>
      </c>
      <c r="G11" s="52">
        <f>IFERROR(ROUND(C11/E11,2),"-")</f>
        <v>0.87</v>
      </c>
    </row>
    <row r="12" ht="201" customHeight="1" spans="1:7">
      <c r="A12" s="53"/>
      <c r="B12" s="53"/>
      <c r="C12" s="53"/>
      <c r="D12" s="53"/>
      <c r="E12" s="53"/>
      <c r="F12" s="53"/>
      <c r="G12" s="54"/>
    </row>
  </sheetData>
  <mergeCells count="4">
    <mergeCell ref="A1:G1"/>
    <mergeCell ref="C2:G2"/>
    <mergeCell ref="A12:G12"/>
    <mergeCell ref="A2:B4"/>
  </mergeCells>
  <conditionalFormatting sqref="C11">
    <cfRule type="expression" dxfId="0" priority="2">
      <formula>$C$11&lt;&gt;按行业分组的需求人数!$C$28</formula>
    </cfRule>
  </conditionalFormatting>
  <conditionalFormatting sqref="E11">
    <cfRule type="expression" dxfId="0" priority="1">
      <formula>$E$11&lt;&gt;按职业分组的供求人数!$E$14</formula>
    </cfRule>
  </conditionalFormatting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G14"/>
  <sheetViews>
    <sheetView topLeftCell="A8" workbookViewId="0">
      <selection activeCell="A14" sqref="A14:G14"/>
    </sheetView>
  </sheetViews>
  <sheetFormatPr defaultColWidth="9" defaultRowHeight="13.5" outlineLevelCol="6"/>
  <cols>
    <col min="1" max="1" width="26" customWidth="1"/>
    <col min="2" max="2" width="5.25" customWidth="1"/>
    <col min="3" max="3" width="13.3833333333333" customWidth="1"/>
    <col min="4" max="4" width="10.5" customWidth="1"/>
    <col min="5" max="5" width="15" customWidth="1"/>
    <col min="6" max="6" width="9.75" customWidth="1"/>
    <col min="7" max="7" width="9.25" customWidth="1"/>
  </cols>
  <sheetData>
    <row r="1" ht="33.75" customHeight="1" spans="1:7">
      <c r="A1" s="25" t="s">
        <v>194</v>
      </c>
      <c r="B1" s="25"/>
      <c r="C1" s="25"/>
      <c r="D1" s="25"/>
      <c r="E1" s="25"/>
      <c r="F1" s="25"/>
      <c r="G1" s="25"/>
    </row>
    <row r="2" ht="22.5" customHeight="1" spans="1:7">
      <c r="A2" s="26"/>
      <c r="B2" s="27"/>
      <c r="C2" s="28" t="s">
        <v>65</v>
      </c>
      <c r="D2" s="29"/>
      <c r="E2" s="29"/>
      <c r="F2" s="29"/>
      <c r="G2" s="29"/>
    </row>
    <row r="3" ht="22.5" customHeight="1" spans="1:7">
      <c r="A3" s="30"/>
      <c r="B3" s="31"/>
      <c r="C3" s="32" t="s">
        <v>2</v>
      </c>
      <c r="D3" s="32" t="s">
        <v>66</v>
      </c>
      <c r="E3" s="32" t="s">
        <v>3</v>
      </c>
      <c r="F3" s="32" t="s">
        <v>67</v>
      </c>
      <c r="G3" s="28" t="s">
        <v>4</v>
      </c>
    </row>
    <row r="4" ht="22.5" customHeight="1" spans="1:7">
      <c r="A4" s="33"/>
      <c r="B4" s="27"/>
      <c r="C4" s="32" t="s">
        <v>7</v>
      </c>
      <c r="D4" s="32" t="s">
        <v>17</v>
      </c>
      <c r="E4" s="32" t="s">
        <v>7</v>
      </c>
      <c r="F4" s="32" t="s">
        <v>17</v>
      </c>
      <c r="G4" s="28" t="s">
        <v>8</v>
      </c>
    </row>
    <row r="5" ht="22.5" customHeight="1" spans="1:7">
      <c r="A5" s="34" t="s">
        <v>9</v>
      </c>
      <c r="B5" s="35" t="s">
        <v>10</v>
      </c>
      <c r="C5" s="35">
        <v>37</v>
      </c>
      <c r="D5" s="35">
        <v>38</v>
      </c>
      <c r="E5" s="35">
        <v>39</v>
      </c>
      <c r="F5" s="35">
        <v>40</v>
      </c>
      <c r="G5" s="29">
        <v>41</v>
      </c>
    </row>
    <row r="6" ht="22.5" customHeight="1" spans="1:7">
      <c r="A6" s="36" t="s">
        <v>195</v>
      </c>
      <c r="B6" s="35">
        <v>116</v>
      </c>
      <c r="C6" s="12">
        <f>9815*D6</f>
        <v>2091.5765</v>
      </c>
      <c r="D6" s="37">
        <v>0.2131</v>
      </c>
      <c r="E6" s="12">
        <f t="shared" ref="E6:E11" si="0">11234*F6</f>
        <v>2900.6188</v>
      </c>
      <c r="F6" s="37">
        <v>0.2582</v>
      </c>
      <c r="G6" s="38">
        <f t="shared" ref="G6:G11" si="1">IFERROR(ROUND((C6+$C$12*E6/$E$13)/E6,2),"-")</f>
        <v>0.81</v>
      </c>
    </row>
    <row r="7" ht="22.5" customHeight="1" spans="1:7">
      <c r="A7" s="39" t="s">
        <v>196</v>
      </c>
      <c r="B7" s="35">
        <v>117</v>
      </c>
      <c r="C7" s="12">
        <f t="shared" ref="C7:C12" si="2">9815*D7</f>
        <v>3214.4125</v>
      </c>
      <c r="D7" s="37">
        <v>0.3275</v>
      </c>
      <c r="E7" s="12">
        <f t="shared" si="0"/>
        <v>3890.3342</v>
      </c>
      <c r="F7" s="37">
        <v>0.3463</v>
      </c>
      <c r="G7" s="38">
        <f t="shared" si="1"/>
        <v>0.92</v>
      </c>
    </row>
    <row r="8" ht="22.5" customHeight="1" spans="1:7">
      <c r="A8" s="36" t="s">
        <v>197</v>
      </c>
      <c r="B8" s="35">
        <v>118</v>
      </c>
      <c r="C8" s="12">
        <f t="shared" si="2"/>
        <v>2465.528</v>
      </c>
      <c r="D8" s="37">
        <v>0.2512</v>
      </c>
      <c r="E8" s="12">
        <f t="shared" si="0"/>
        <v>2272.6382</v>
      </c>
      <c r="F8" s="37">
        <v>0.2023</v>
      </c>
      <c r="G8" s="38">
        <f>IFERROR(ROUND((C12*E7/E13+C7)*C8/C7/E8,2),"-")</f>
        <v>1.21</v>
      </c>
    </row>
    <row r="9" ht="22.5" customHeight="1" spans="1:7">
      <c r="A9" s="36" t="s">
        <v>198</v>
      </c>
      <c r="B9" s="35">
        <v>119</v>
      </c>
      <c r="C9" s="12">
        <f t="shared" si="2"/>
        <v>2800.2195</v>
      </c>
      <c r="D9" s="37">
        <v>0.2853</v>
      </c>
      <c r="E9" s="12">
        <f t="shared" si="0"/>
        <v>3706.0966</v>
      </c>
      <c r="F9" s="37">
        <v>0.3299</v>
      </c>
      <c r="G9" s="38">
        <f t="shared" si="1"/>
        <v>0.85</v>
      </c>
    </row>
    <row r="10" ht="22.5" customHeight="1" spans="1:7">
      <c r="A10" s="36" t="s">
        <v>199</v>
      </c>
      <c r="B10" s="35">
        <v>120</v>
      </c>
      <c r="C10" s="12">
        <f t="shared" si="2"/>
        <v>655.642</v>
      </c>
      <c r="D10" s="37">
        <v>0.0668</v>
      </c>
      <c r="E10" s="12">
        <f t="shared" si="0"/>
        <v>733.5802</v>
      </c>
      <c r="F10" s="37">
        <v>0.0653</v>
      </c>
      <c r="G10" s="38">
        <f t="shared" si="1"/>
        <v>0.99</v>
      </c>
    </row>
    <row r="11" ht="22.5" customHeight="1" spans="1:7">
      <c r="A11" s="36" t="s">
        <v>200</v>
      </c>
      <c r="B11" s="35">
        <v>121</v>
      </c>
      <c r="C11" s="12">
        <f t="shared" si="2"/>
        <v>4.9075</v>
      </c>
      <c r="D11" s="37">
        <v>0.0005</v>
      </c>
      <c r="E11" s="12">
        <f t="shared" si="0"/>
        <v>3.3702</v>
      </c>
      <c r="F11" s="37">
        <v>0.0003</v>
      </c>
      <c r="G11" s="38">
        <f t="shared" si="1"/>
        <v>1.55</v>
      </c>
    </row>
    <row r="12" ht="22.5" customHeight="1" spans="1:7">
      <c r="A12" s="36" t="s">
        <v>75</v>
      </c>
      <c r="B12" s="35">
        <v>122</v>
      </c>
      <c r="C12" s="12">
        <f t="shared" si="2"/>
        <v>1048.242</v>
      </c>
      <c r="D12" s="37">
        <v>0.1068</v>
      </c>
      <c r="E12" s="40" t="s">
        <v>76</v>
      </c>
      <c r="F12" s="40">
        <v>0</v>
      </c>
      <c r="G12" s="41" t="s">
        <v>76</v>
      </c>
    </row>
    <row r="13" ht="22.5" customHeight="1" spans="1:7">
      <c r="A13" s="42" t="s">
        <v>21</v>
      </c>
      <c r="B13" s="43"/>
      <c r="C13" s="44">
        <f>C6+C7+C9+C10+C11+C12</f>
        <v>9815</v>
      </c>
      <c r="D13" s="45">
        <f>SUM(D6:D12)</f>
        <v>1.2512</v>
      </c>
      <c r="E13" s="44">
        <f>E6+E7+E9+E10+E11</f>
        <v>11234</v>
      </c>
      <c r="F13" s="45">
        <f>SUM(F6:F12)</f>
        <v>1.2023</v>
      </c>
      <c r="G13" s="46" t="s">
        <v>76</v>
      </c>
    </row>
    <row r="14" ht="107" customHeight="1" spans="1:7">
      <c r="A14" s="23"/>
      <c r="B14" s="23"/>
      <c r="C14" s="23"/>
      <c r="D14" s="23"/>
      <c r="E14" s="23"/>
      <c r="F14" s="23"/>
      <c r="G14" s="24"/>
    </row>
  </sheetData>
  <mergeCells count="4">
    <mergeCell ref="A1:G1"/>
    <mergeCell ref="C2:G2"/>
    <mergeCell ref="A14:G14"/>
    <mergeCell ref="A2:B4"/>
  </mergeCells>
  <conditionalFormatting sqref="C13">
    <cfRule type="expression" dxfId="0" priority="4">
      <formula>$C$13&lt;&gt;按行业分组的需求人数!$C$28</formula>
    </cfRule>
  </conditionalFormatting>
  <conditionalFormatting sqref="E13">
    <cfRule type="expression" dxfId="0" priority="3">
      <formula>$E$13&lt;&gt;按职业分组的供求人数!$E$14</formula>
    </cfRule>
  </conditionalFormatting>
  <conditionalFormatting sqref="C7:C8">
    <cfRule type="expression" dxfId="0" priority="2">
      <formula>$C$7&lt;$C$8</formula>
    </cfRule>
  </conditionalFormatting>
  <conditionalFormatting sqref="E7:E8">
    <cfRule type="expression" dxfId="0" priority="1">
      <formula>$E$7&lt;$E$8</formula>
    </cfRule>
  </conditionalFormatting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 &amp;P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G17"/>
  <sheetViews>
    <sheetView tabSelected="1" workbookViewId="0">
      <selection activeCell="A17" sqref="A17:G17"/>
    </sheetView>
  </sheetViews>
  <sheetFormatPr defaultColWidth="9" defaultRowHeight="13.5" outlineLevelCol="6"/>
  <cols>
    <col min="1" max="1" width="23.1333333333333" customWidth="1"/>
    <col min="2" max="2" width="4.38333333333333" customWidth="1"/>
    <col min="3" max="3" width="15" customWidth="1"/>
    <col min="4" max="4" width="10.6333333333333" customWidth="1"/>
    <col min="5" max="5" width="15" customWidth="1"/>
    <col min="6" max="7" width="10.6333333333333" customWidth="1"/>
  </cols>
  <sheetData>
    <row r="1" ht="33.75" customHeight="1" spans="1:7">
      <c r="A1" s="1" t="s">
        <v>201</v>
      </c>
      <c r="B1" s="1"/>
      <c r="C1" s="1"/>
      <c r="D1" s="1"/>
      <c r="E1" s="1"/>
      <c r="F1" s="1"/>
      <c r="G1" s="1"/>
    </row>
    <row r="2" ht="22.5" customHeight="1" spans="1:7">
      <c r="A2" s="2"/>
      <c r="B2" s="3"/>
      <c r="C2" s="4" t="s">
        <v>65</v>
      </c>
      <c r="D2" s="5"/>
      <c r="E2" s="5"/>
      <c r="F2" s="5"/>
      <c r="G2" s="5"/>
    </row>
    <row r="3" ht="22.5" customHeight="1" spans="1:7">
      <c r="A3" s="6"/>
      <c r="B3" s="7"/>
      <c r="C3" s="8" t="s">
        <v>2</v>
      </c>
      <c r="D3" s="8" t="s">
        <v>66</v>
      </c>
      <c r="E3" s="8" t="s">
        <v>3</v>
      </c>
      <c r="F3" s="8" t="s">
        <v>67</v>
      </c>
      <c r="G3" s="4" t="s">
        <v>4</v>
      </c>
    </row>
    <row r="4" ht="22.5" customHeight="1" spans="1:7">
      <c r="A4" s="9"/>
      <c r="B4" s="3"/>
      <c r="C4" s="8" t="s">
        <v>7</v>
      </c>
      <c r="D4" s="8" t="s">
        <v>17</v>
      </c>
      <c r="E4" s="8" t="s">
        <v>7</v>
      </c>
      <c r="F4" s="8" t="s">
        <v>17</v>
      </c>
      <c r="G4" s="4" t="s">
        <v>8</v>
      </c>
    </row>
    <row r="5" ht="22.5" customHeight="1" spans="1:7">
      <c r="A5" s="2" t="s">
        <v>9</v>
      </c>
      <c r="B5" s="10" t="s">
        <v>10</v>
      </c>
      <c r="C5" s="10">
        <v>42</v>
      </c>
      <c r="D5" s="10">
        <v>43</v>
      </c>
      <c r="E5" s="10">
        <v>44</v>
      </c>
      <c r="F5" s="10">
        <v>45</v>
      </c>
      <c r="G5" s="5">
        <v>46</v>
      </c>
    </row>
    <row r="6" ht="22.5" customHeight="1" spans="1:7">
      <c r="A6" s="11" t="s">
        <v>202</v>
      </c>
      <c r="B6" s="10">
        <v>124</v>
      </c>
      <c r="C6" s="12">
        <f>9815*D6</f>
        <v>686.0685</v>
      </c>
      <c r="D6" s="13">
        <v>0.0699</v>
      </c>
      <c r="E6" s="12">
        <f>11234*F6</f>
        <v>707.742</v>
      </c>
      <c r="F6" s="13">
        <v>0.063</v>
      </c>
      <c r="G6" s="14">
        <f t="shared" ref="G6:G13" si="0">IFERROR((C6+$C$15*E6/$E$16)/E6,"-")</f>
        <v>1.6816935811355</v>
      </c>
    </row>
    <row r="7" ht="22.5" customHeight="1" spans="1:7">
      <c r="A7" s="11" t="s">
        <v>203</v>
      </c>
      <c r="B7" s="10">
        <v>125</v>
      </c>
      <c r="C7" s="12">
        <f t="shared" ref="C7:C13" si="1">9815*D7</f>
        <v>390.637</v>
      </c>
      <c r="D7" s="13">
        <v>0.0398</v>
      </c>
      <c r="E7" s="12">
        <f t="shared" ref="E7:E14" si="2">11234*F7</f>
        <v>328.0328</v>
      </c>
      <c r="F7" s="13">
        <v>0.0292</v>
      </c>
      <c r="G7" s="14">
        <f t="shared" si="0"/>
        <v>1.90316440733975</v>
      </c>
    </row>
    <row r="8" ht="22.5" customHeight="1" spans="1:7">
      <c r="A8" s="11" t="s">
        <v>204</v>
      </c>
      <c r="B8" s="10">
        <v>126</v>
      </c>
      <c r="C8" s="12">
        <f t="shared" si="1"/>
        <v>8.8335</v>
      </c>
      <c r="D8" s="13">
        <v>0.0009</v>
      </c>
      <c r="E8" s="12">
        <f t="shared" si="2"/>
        <v>7.8638</v>
      </c>
      <c r="F8" s="13">
        <v>0.0007</v>
      </c>
      <c r="G8" s="14">
        <f t="shared" si="0"/>
        <v>1.83562891350238</v>
      </c>
    </row>
    <row r="9" ht="22.5" customHeight="1" spans="1:7">
      <c r="A9" s="11" t="s">
        <v>205</v>
      </c>
      <c r="B9" s="10">
        <v>127</v>
      </c>
      <c r="C9" s="12">
        <f t="shared" si="1"/>
        <v>4.9075</v>
      </c>
      <c r="D9" s="13">
        <v>0.0005</v>
      </c>
      <c r="E9" s="12">
        <f t="shared" si="2"/>
        <v>2.2468</v>
      </c>
      <c r="F9" s="13">
        <v>0.0002</v>
      </c>
      <c r="G9" s="14">
        <f t="shared" si="0"/>
        <v>2.89653458251736</v>
      </c>
    </row>
    <row r="10" ht="22.5" customHeight="1" spans="1:7">
      <c r="A10" s="11" t="s">
        <v>206</v>
      </c>
      <c r="B10" s="10">
        <v>128</v>
      </c>
      <c r="C10" s="12">
        <f t="shared" si="1"/>
        <v>7.852</v>
      </c>
      <c r="D10" s="13">
        <v>0.0008</v>
      </c>
      <c r="E10" s="12">
        <f t="shared" si="2"/>
        <v>4.4936</v>
      </c>
      <c r="F10" s="13">
        <v>0.0004</v>
      </c>
      <c r="G10" s="14">
        <f t="shared" si="0"/>
        <v>2.45969107174648</v>
      </c>
    </row>
    <row r="11" ht="22.5" customHeight="1" spans="1:7">
      <c r="A11" s="11" t="s">
        <v>207</v>
      </c>
      <c r="B11" s="10">
        <v>129</v>
      </c>
      <c r="C11" s="12">
        <f t="shared" si="1"/>
        <v>691.9575</v>
      </c>
      <c r="D11" s="13">
        <v>0.0705</v>
      </c>
      <c r="E11" s="12">
        <f t="shared" si="2"/>
        <v>715.6058</v>
      </c>
      <c r="F11" s="13">
        <v>0.0637</v>
      </c>
      <c r="G11" s="14">
        <f t="shared" si="0"/>
        <v>1.67927048264561</v>
      </c>
    </row>
    <row r="12" ht="22.5" customHeight="1" spans="1:7">
      <c r="A12" s="11" t="s">
        <v>208</v>
      </c>
      <c r="B12" s="10">
        <v>130</v>
      </c>
      <c r="C12" s="12">
        <f t="shared" si="1"/>
        <v>18.6485</v>
      </c>
      <c r="D12" s="13">
        <v>0.0019</v>
      </c>
      <c r="E12" s="12">
        <f t="shared" si="2"/>
        <v>17.9744</v>
      </c>
      <c r="F12" s="13">
        <v>0.0016</v>
      </c>
      <c r="G12" s="14">
        <f t="shared" si="0"/>
        <v>1.74982036674381</v>
      </c>
    </row>
    <row r="13" ht="22.5" customHeight="1" spans="1:7">
      <c r="A13" s="11" t="s">
        <v>209</v>
      </c>
      <c r="B13" s="10">
        <v>131</v>
      </c>
      <c r="C13" s="12">
        <f t="shared" si="1"/>
        <v>3.926</v>
      </c>
      <c r="D13" s="13">
        <v>0.0004</v>
      </c>
      <c r="E13" s="12">
        <f t="shared" si="2"/>
        <v>2.2468</v>
      </c>
      <c r="F13" s="13">
        <v>0.0002</v>
      </c>
      <c r="G13" s="14">
        <f t="shared" si="0"/>
        <v>2.45969107174648</v>
      </c>
    </row>
    <row r="14" ht="22.5" customHeight="1" spans="1:7">
      <c r="A14" s="11" t="s">
        <v>210</v>
      </c>
      <c r="B14" s="10">
        <v>132</v>
      </c>
      <c r="C14" s="15" t="s">
        <v>76</v>
      </c>
      <c r="D14" s="15">
        <v>0</v>
      </c>
      <c r="E14" s="12">
        <f t="shared" si="2"/>
        <v>9447.794</v>
      </c>
      <c r="F14" s="13">
        <v>0.841</v>
      </c>
      <c r="G14" s="14">
        <f>IFERROR(($C$15*E14/$E$16)/E14,"-")</f>
        <v>0.712317028662987</v>
      </c>
    </row>
    <row r="15" ht="22.5" customHeight="1" spans="1:7">
      <c r="A15" s="11" t="s">
        <v>75</v>
      </c>
      <c r="B15" s="10">
        <v>133</v>
      </c>
      <c r="C15" s="12">
        <f>9815*D15</f>
        <v>8002.1695</v>
      </c>
      <c r="D15" s="13">
        <v>0.8153</v>
      </c>
      <c r="E15" s="15" t="s">
        <v>76</v>
      </c>
      <c r="F15" s="15" t="s">
        <v>76</v>
      </c>
      <c r="G15" s="16" t="s">
        <v>76</v>
      </c>
    </row>
    <row r="16" ht="22.5" customHeight="1" spans="1:7">
      <c r="A16" s="17" t="s">
        <v>21</v>
      </c>
      <c r="B16" s="18"/>
      <c r="C16" s="19">
        <f>C6+C7+C8+C9+C10+C11+C12+C13+C15</f>
        <v>9815</v>
      </c>
      <c r="D16" s="20">
        <f>SUM(D6:D15)</f>
        <v>1</v>
      </c>
      <c r="E16" s="19">
        <f>E6+E7+E8+E9+E10+E11+E12+E13+E14</f>
        <v>11234</v>
      </c>
      <c r="F16" s="21">
        <f>SUM(F6:F15)</f>
        <v>1</v>
      </c>
      <c r="G16" s="22" t="s">
        <v>76</v>
      </c>
    </row>
    <row r="17" ht="92" customHeight="1" spans="1:7">
      <c r="A17" s="23"/>
      <c r="B17" s="23"/>
      <c r="C17" s="23"/>
      <c r="D17" s="23"/>
      <c r="E17" s="23"/>
      <c r="F17" s="23"/>
      <c r="G17" s="24"/>
    </row>
  </sheetData>
  <mergeCells count="4">
    <mergeCell ref="A1:G1"/>
    <mergeCell ref="C2:G2"/>
    <mergeCell ref="A17:G17"/>
    <mergeCell ref="A2:B4"/>
  </mergeCells>
  <conditionalFormatting sqref="C16">
    <cfRule type="expression" dxfId="0" priority="2">
      <formula>$C$16&lt;&gt;按行业分组的需求人数!$C$28</formula>
    </cfRule>
  </conditionalFormatting>
  <conditionalFormatting sqref="E16">
    <cfRule type="expression" dxfId="0" priority="1">
      <formula>$E$16&lt;&gt;按职业分组的供求人数!$E$14</formula>
    </cfRule>
  </conditionalFormatting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&amp;C&amp;P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27" sqref="L27"/>
    </sheetView>
  </sheetViews>
  <sheetFormatPr defaultColWidth="8.89166666666667" defaultRowHeight="13.5"/>
  <sheetData>
    <row r="1" spans="1:1">
      <c r="A1" t="s">
        <v>211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9"/>
  <sheetViews>
    <sheetView workbookViewId="0">
      <selection activeCell="G9" sqref="G9"/>
    </sheetView>
  </sheetViews>
  <sheetFormatPr defaultColWidth="9" defaultRowHeight="13.5" outlineLevelCol="3"/>
  <cols>
    <col min="1" max="1" width="22.25" customWidth="1"/>
    <col min="2" max="2" width="4.38333333333333" customWidth="1"/>
    <col min="3" max="4" width="28.5" customWidth="1"/>
  </cols>
  <sheetData>
    <row r="1" ht="33.75" customHeight="1" spans="1:4">
      <c r="A1" s="115" t="s">
        <v>15</v>
      </c>
      <c r="B1" s="115"/>
      <c r="C1" s="127"/>
      <c r="D1" s="127"/>
    </row>
    <row r="2" ht="22.5" customHeight="1" spans="1:4">
      <c r="A2" s="116"/>
      <c r="B2" s="117"/>
      <c r="C2" s="118" t="s">
        <v>2</v>
      </c>
      <c r="D2" s="119" t="s">
        <v>16</v>
      </c>
    </row>
    <row r="3" ht="22.5" customHeight="1" spans="1:4">
      <c r="A3" s="120"/>
      <c r="B3" s="117"/>
      <c r="C3" s="118" t="s">
        <v>7</v>
      </c>
      <c r="D3" s="119" t="s">
        <v>17</v>
      </c>
    </row>
    <row r="4" ht="22.5" customHeight="1" spans="1:4">
      <c r="A4" s="121" t="s">
        <v>9</v>
      </c>
      <c r="B4" s="122" t="s">
        <v>10</v>
      </c>
      <c r="C4" s="122">
        <v>4</v>
      </c>
      <c r="D4" s="123">
        <v>5</v>
      </c>
    </row>
    <row r="5" ht="22.5" customHeight="1" spans="1:4">
      <c r="A5" s="121" t="s">
        <v>18</v>
      </c>
      <c r="B5" s="122">
        <v>3</v>
      </c>
      <c r="C5" s="112">
        <f>按行业分组的需求人数!C5-按行业分组的需求人数!C6</f>
        <v>2.9445</v>
      </c>
      <c r="D5" s="128">
        <f>ROUND(C5*100/C8,2)</f>
        <v>0.03</v>
      </c>
    </row>
    <row r="6" ht="22.5" customHeight="1" spans="1:4">
      <c r="A6" s="121" t="s">
        <v>19</v>
      </c>
      <c r="B6" s="122">
        <v>4</v>
      </c>
      <c r="C6" s="112">
        <f>按行业分组的需求人数!C7-按行业分组的需求人数!C8+按行业分组的需求人数!C9-按行业分组的需求人数!C10+按行业分组的需求人数!C11+按行业分组的需求人数!C12</f>
        <v>2482.8305</v>
      </c>
      <c r="D6" s="128">
        <f>ROUND(C6*100/C8,2)</f>
        <v>25.3</v>
      </c>
    </row>
    <row r="7" ht="22.5" customHeight="1" spans="1:4">
      <c r="A7" s="121" t="s">
        <v>20</v>
      </c>
      <c r="B7" s="122">
        <v>5</v>
      </c>
      <c r="C7" s="112">
        <f>按行业分组的需求人数!C6+按行业分组的需求人数!C8+按行业分组的需求人数!C10+SUM(按行业分组的需求人数!C13:C27)</f>
        <v>7329.225</v>
      </c>
      <c r="D7" s="128">
        <f>ROUND(C7*100/C8,2)</f>
        <v>74.67</v>
      </c>
    </row>
    <row r="8" ht="22.5" customHeight="1" spans="1:4">
      <c r="A8" s="129" t="s">
        <v>21</v>
      </c>
      <c r="B8" s="126"/>
      <c r="C8" s="50">
        <f>C5+C6+C7</f>
        <v>9815</v>
      </c>
      <c r="D8" s="130">
        <f>ROUND(C8*100/C8,0)</f>
        <v>100</v>
      </c>
    </row>
    <row r="9" ht="46" customHeight="1" spans="1:4">
      <c r="A9" s="24"/>
      <c r="B9" s="24"/>
      <c r="C9" s="24"/>
      <c r="D9" s="24"/>
    </row>
  </sheetData>
  <mergeCells count="3">
    <mergeCell ref="A1:D1"/>
    <mergeCell ref="A9:D9"/>
    <mergeCell ref="A2:B3"/>
  </mergeCells>
  <dataValidations count="1">
    <dataValidation type="whole" operator="between" allowBlank="1" showInputMessage="1" showErrorMessage="1" sqref="C5:C7">
      <formula1>0</formula1>
      <formula2>1000000</formula2>
    </dataValidation>
  </dataValidation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 &amp;P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29"/>
  <sheetViews>
    <sheetView topLeftCell="A20" workbookViewId="0">
      <selection activeCell="A29" sqref="A29:D29"/>
    </sheetView>
  </sheetViews>
  <sheetFormatPr defaultColWidth="9" defaultRowHeight="13.5" outlineLevelCol="3"/>
  <cols>
    <col min="1" max="1" width="46" customWidth="1"/>
    <col min="2" max="2" width="4.38333333333333" customWidth="1"/>
    <col min="3" max="3" width="20.75" customWidth="1"/>
    <col min="4" max="4" width="15" customWidth="1"/>
  </cols>
  <sheetData>
    <row r="1" ht="33.75" customHeight="1" spans="1:4">
      <c r="A1" s="115" t="s">
        <v>22</v>
      </c>
      <c r="B1" s="115"/>
      <c r="C1" s="115"/>
      <c r="D1" s="115"/>
    </row>
    <row r="2" ht="22.5" customHeight="1" spans="1:4">
      <c r="A2" s="116"/>
      <c r="B2" s="117"/>
      <c r="C2" s="118" t="s">
        <v>2</v>
      </c>
      <c r="D2" s="119" t="s">
        <v>16</v>
      </c>
    </row>
    <row r="3" ht="22.5" customHeight="1" spans="1:4">
      <c r="A3" s="120"/>
      <c r="B3" s="117"/>
      <c r="C3" s="118" t="s">
        <v>7</v>
      </c>
      <c r="D3" s="119" t="s">
        <v>17</v>
      </c>
    </row>
    <row r="4" ht="22.5" customHeight="1" spans="1:4">
      <c r="A4" s="121" t="s">
        <v>9</v>
      </c>
      <c r="B4" s="122" t="s">
        <v>10</v>
      </c>
      <c r="C4" s="122">
        <v>6</v>
      </c>
      <c r="D4" s="123">
        <v>7</v>
      </c>
    </row>
    <row r="5" ht="22.5" customHeight="1" spans="1:4">
      <c r="A5" s="124" t="s">
        <v>23</v>
      </c>
      <c r="B5" s="122">
        <v>7</v>
      </c>
      <c r="C5" s="47">
        <f>9815*D5</f>
        <v>2.9445</v>
      </c>
      <c r="D5" s="55">
        <v>0.0003</v>
      </c>
    </row>
    <row r="6" ht="22.5" customHeight="1" spans="1:4">
      <c r="A6" s="124" t="s">
        <v>24</v>
      </c>
      <c r="B6" s="122">
        <v>8</v>
      </c>
      <c r="C6" s="47">
        <f t="shared" ref="C6:C27" si="0">9815*D6</f>
        <v>0</v>
      </c>
      <c r="D6" s="38">
        <v>0</v>
      </c>
    </row>
    <row r="7" ht="22.5" customHeight="1" spans="1:4">
      <c r="A7" s="124" t="s">
        <v>25</v>
      </c>
      <c r="B7" s="122">
        <v>9</v>
      </c>
      <c r="C7" s="47">
        <f t="shared" si="0"/>
        <v>0</v>
      </c>
      <c r="D7" s="38">
        <v>0</v>
      </c>
    </row>
    <row r="8" ht="22.5" customHeight="1" spans="1:4">
      <c r="A8" s="124" t="s">
        <v>26</v>
      </c>
      <c r="B8" s="122">
        <v>10</v>
      </c>
      <c r="C8" s="47">
        <f t="shared" si="0"/>
        <v>0</v>
      </c>
      <c r="D8" s="38">
        <v>0</v>
      </c>
    </row>
    <row r="9" ht="22.5" customHeight="1" spans="1:4">
      <c r="A9" s="124" t="s">
        <v>27</v>
      </c>
      <c r="B9" s="122">
        <v>11</v>
      </c>
      <c r="C9" s="47">
        <f t="shared" si="0"/>
        <v>5476.77</v>
      </c>
      <c r="D9" s="55">
        <v>0.558</v>
      </c>
    </row>
    <row r="10" ht="22.5" customHeight="1" spans="1:4">
      <c r="A10" s="124" t="s">
        <v>28</v>
      </c>
      <c r="B10" s="122">
        <v>12</v>
      </c>
      <c r="C10" s="47">
        <v>3256</v>
      </c>
      <c r="D10" s="38">
        <v>0</v>
      </c>
    </row>
    <row r="11" ht="22.5" customHeight="1" spans="1:4">
      <c r="A11" s="124" t="s">
        <v>29</v>
      </c>
      <c r="B11" s="122">
        <v>13</v>
      </c>
      <c r="C11" s="47">
        <f t="shared" si="0"/>
        <v>175.6885</v>
      </c>
      <c r="D11" s="55">
        <v>0.0179</v>
      </c>
    </row>
    <row r="12" ht="22.5" customHeight="1" spans="1:4">
      <c r="A12" s="124" t="s">
        <v>30</v>
      </c>
      <c r="B12" s="122">
        <v>14</v>
      </c>
      <c r="C12" s="47">
        <f t="shared" si="0"/>
        <v>86.372</v>
      </c>
      <c r="D12" s="55">
        <v>0.0088</v>
      </c>
    </row>
    <row r="13" ht="22.5" customHeight="1" spans="1:4">
      <c r="A13" s="124" t="s">
        <v>31</v>
      </c>
      <c r="B13" s="122">
        <v>15</v>
      </c>
      <c r="C13" s="47">
        <f t="shared" si="0"/>
        <v>153.114</v>
      </c>
      <c r="D13" s="55">
        <v>0.0156</v>
      </c>
    </row>
    <row r="14" ht="22.5" customHeight="1" spans="1:4">
      <c r="A14" s="124" t="s">
        <v>32</v>
      </c>
      <c r="B14" s="122">
        <v>16</v>
      </c>
      <c r="C14" s="47">
        <f t="shared" si="0"/>
        <v>94.224</v>
      </c>
      <c r="D14" s="55">
        <v>0.0096</v>
      </c>
    </row>
    <row r="15" ht="22.5" customHeight="1" spans="1:4">
      <c r="A15" s="124" t="s">
        <v>33</v>
      </c>
      <c r="B15" s="122">
        <v>17</v>
      </c>
      <c r="C15" s="47">
        <f t="shared" si="0"/>
        <v>2544.048</v>
      </c>
      <c r="D15" s="55">
        <v>0.2592</v>
      </c>
    </row>
    <row r="16" ht="22.5" customHeight="1" spans="1:4">
      <c r="A16" s="124" t="s">
        <v>34</v>
      </c>
      <c r="B16" s="122">
        <v>18</v>
      </c>
      <c r="C16" s="47">
        <f t="shared" si="0"/>
        <v>520.195</v>
      </c>
      <c r="D16" s="55">
        <v>0.053</v>
      </c>
    </row>
    <row r="17" ht="22.5" customHeight="1" spans="1:4">
      <c r="A17" s="124" t="s">
        <v>35</v>
      </c>
      <c r="B17" s="122">
        <v>19</v>
      </c>
      <c r="C17" s="47">
        <f t="shared" si="0"/>
        <v>62.816</v>
      </c>
      <c r="D17" s="55">
        <v>0.0064</v>
      </c>
    </row>
    <row r="18" ht="22.5" customHeight="1" spans="1:4">
      <c r="A18" s="124" t="s">
        <v>36</v>
      </c>
      <c r="B18" s="122">
        <v>20</v>
      </c>
      <c r="C18" s="47">
        <f t="shared" si="0"/>
        <v>319.969</v>
      </c>
      <c r="D18" s="55">
        <v>0.0326</v>
      </c>
    </row>
    <row r="19" ht="22.5" customHeight="1" spans="1:4">
      <c r="A19" s="124" t="s">
        <v>37</v>
      </c>
      <c r="B19" s="122">
        <v>21</v>
      </c>
      <c r="C19" s="47">
        <f t="shared" si="0"/>
        <v>66.742</v>
      </c>
      <c r="D19" s="55">
        <v>0.0068</v>
      </c>
    </row>
    <row r="20" ht="22.5" customHeight="1" spans="1:4">
      <c r="A20" s="124" t="s">
        <v>38</v>
      </c>
      <c r="B20" s="122">
        <v>22</v>
      </c>
      <c r="C20" s="47">
        <f t="shared" si="0"/>
        <v>0</v>
      </c>
      <c r="D20" s="38">
        <v>0</v>
      </c>
    </row>
    <row r="21" ht="22.5" customHeight="1" spans="1:4">
      <c r="A21" s="124" t="s">
        <v>39</v>
      </c>
      <c r="B21" s="122">
        <v>23</v>
      </c>
      <c r="C21" s="47">
        <f t="shared" si="0"/>
        <v>0</v>
      </c>
      <c r="D21" s="38">
        <v>0</v>
      </c>
    </row>
    <row r="22" ht="22.5" customHeight="1" spans="1:4">
      <c r="A22" s="124" t="s">
        <v>40</v>
      </c>
      <c r="B22" s="122">
        <v>24</v>
      </c>
      <c r="C22" s="47">
        <f t="shared" si="0"/>
        <v>168.818</v>
      </c>
      <c r="D22" s="55">
        <v>0.0172</v>
      </c>
    </row>
    <row r="23" ht="22.5" customHeight="1" spans="1:4">
      <c r="A23" s="124" t="s">
        <v>41</v>
      </c>
      <c r="B23" s="122">
        <v>25</v>
      </c>
      <c r="C23" s="47">
        <f t="shared" si="0"/>
        <v>79.5015</v>
      </c>
      <c r="D23" s="55">
        <v>0.0081</v>
      </c>
    </row>
    <row r="24" ht="22.5" customHeight="1" spans="1:4">
      <c r="A24" s="124" t="s">
        <v>42</v>
      </c>
      <c r="B24" s="122">
        <v>26</v>
      </c>
      <c r="C24" s="47">
        <f t="shared" si="0"/>
        <v>0</v>
      </c>
      <c r="D24" s="38">
        <v>0</v>
      </c>
    </row>
    <row r="25" ht="22.5" customHeight="1" spans="1:4">
      <c r="A25" s="124" t="s">
        <v>43</v>
      </c>
      <c r="B25" s="122">
        <v>27</v>
      </c>
      <c r="C25" s="47">
        <f t="shared" si="0"/>
        <v>63.7975</v>
      </c>
      <c r="D25" s="55">
        <v>0.0065</v>
      </c>
    </row>
    <row r="26" ht="22.5" customHeight="1" spans="1:4">
      <c r="A26" s="124" t="s">
        <v>44</v>
      </c>
      <c r="B26" s="122">
        <v>28</v>
      </c>
      <c r="C26" s="47">
        <f t="shared" si="0"/>
        <v>0</v>
      </c>
      <c r="D26" s="38">
        <v>0</v>
      </c>
    </row>
    <row r="27" ht="22.5" customHeight="1" spans="1:4">
      <c r="A27" s="124" t="s">
        <v>45</v>
      </c>
      <c r="B27" s="122">
        <v>29</v>
      </c>
      <c r="C27" s="47">
        <f t="shared" si="0"/>
        <v>0</v>
      </c>
      <c r="D27" s="38">
        <v>0</v>
      </c>
    </row>
    <row r="28" ht="22.5" customHeight="1" spans="1:4">
      <c r="A28" s="125" t="s">
        <v>21</v>
      </c>
      <c r="B28" s="126"/>
      <c r="C28" s="50">
        <f>C5+C7+C9+C11+C12+C13+C14+C15+C16+C17+C18+C19+C20+C21+C22+C23+C24+C25+C26+C27</f>
        <v>9815</v>
      </c>
      <c r="D28" s="46">
        <f>SUM(D5:D27)</f>
        <v>1</v>
      </c>
    </row>
    <row r="29" ht="85" customHeight="1" spans="1:4">
      <c r="A29" s="24"/>
      <c r="B29" s="24"/>
      <c r="C29" s="24"/>
      <c r="D29" s="24"/>
    </row>
  </sheetData>
  <mergeCells count="3">
    <mergeCell ref="A1:D1"/>
    <mergeCell ref="A29:D29"/>
    <mergeCell ref="A2:B3"/>
  </mergeCells>
  <conditionalFormatting sqref="C28">
    <cfRule type="expression" dxfId="0" priority="1">
      <formula>$C$28&lt;&gt;按产业分组的需求人数!$C$8</formula>
    </cfRule>
  </conditionalFormatting>
  <conditionalFormatting sqref="C5:C27">
    <cfRule type="expression" dxfId="0" priority="4">
      <formula>$C$6&gt;$C$5</formula>
    </cfRule>
  </conditionalFormatting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&amp;C&amp;P 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22"/>
  <sheetViews>
    <sheetView workbookViewId="0">
      <selection activeCell="A22" sqref="A22:D22"/>
    </sheetView>
  </sheetViews>
  <sheetFormatPr defaultColWidth="9" defaultRowHeight="13.5" outlineLevelCol="3"/>
  <cols>
    <col min="1" max="1" width="30.25" customWidth="1"/>
    <col min="2" max="2" width="6" customWidth="1"/>
    <col min="3" max="3" width="30.8833333333333" customWidth="1"/>
    <col min="4" max="4" width="20.6333333333333" customWidth="1"/>
  </cols>
  <sheetData>
    <row r="1" ht="33.75" customHeight="1" spans="1:4">
      <c r="A1" s="25" t="s">
        <v>46</v>
      </c>
      <c r="B1" s="110"/>
      <c r="C1" s="110"/>
      <c r="D1" s="110" t="s">
        <v>47</v>
      </c>
    </row>
    <row r="2" ht="22.5" customHeight="1" spans="1:4">
      <c r="A2" s="98"/>
      <c r="B2" s="99"/>
      <c r="C2" s="89" t="s">
        <v>2</v>
      </c>
      <c r="D2" s="90" t="s">
        <v>16</v>
      </c>
    </row>
    <row r="3" ht="22.5" customHeight="1" spans="1:4">
      <c r="A3" s="103"/>
      <c r="B3" s="99"/>
      <c r="C3" s="111" t="s">
        <v>7</v>
      </c>
      <c r="D3" s="90" t="s">
        <v>17</v>
      </c>
    </row>
    <row r="4" ht="22.5" customHeight="1" spans="1:4">
      <c r="A4" s="61" t="s">
        <v>9</v>
      </c>
      <c r="B4" s="88" t="s">
        <v>10</v>
      </c>
      <c r="C4" s="88">
        <v>8</v>
      </c>
      <c r="D4" s="100">
        <v>9</v>
      </c>
    </row>
    <row r="5" ht="22.5" customHeight="1" spans="1:4">
      <c r="A5" s="104" t="s">
        <v>48</v>
      </c>
      <c r="B5" s="88">
        <v>31</v>
      </c>
      <c r="C5" s="112">
        <f>C6+C15+C16+C17</f>
        <v>9815</v>
      </c>
      <c r="D5" s="38">
        <v>0</v>
      </c>
    </row>
    <row r="6" ht="22.5" customHeight="1" spans="1:4">
      <c r="A6" s="104" t="s">
        <v>49</v>
      </c>
      <c r="B6" s="88">
        <v>32</v>
      </c>
      <c r="C6" s="112">
        <f>C7+C8+C9+C10+C11+C12+C13+C14</f>
        <v>6769.4055</v>
      </c>
      <c r="D6" s="38">
        <v>0</v>
      </c>
    </row>
    <row r="7" ht="22.5" customHeight="1" spans="1:4">
      <c r="A7" s="104" t="s">
        <v>50</v>
      </c>
      <c r="B7" s="88">
        <v>33</v>
      </c>
      <c r="C7" s="47">
        <f>9815*D7</f>
        <v>20.6115</v>
      </c>
      <c r="D7" s="55">
        <v>0.0021</v>
      </c>
    </row>
    <row r="8" ht="22.5" customHeight="1" spans="1:4">
      <c r="A8" s="104" t="s">
        <v>51</v>
      </c>
      <c r="B8" s="88">
        <v>34</v>
      </c>
      <c r="C8" s="47">
        <f t="shared" ref="C8:C19" si="0">9815*D8</f>
        <v>0</v>
      </c>
      <c r="D8" s="38">
        <v>0</v>
      </c>
    </row>
    <row r="9" ht="22.5" customHeight="1" spans="1:4">
      <c r="A9" s="104" t="s">
        <v>52</v>
      </c>
      <c r="B9" s="88">
        <v>35</v>
      </c>
      <c r="C9" s="47">
        <f t="shared" si="0"/>
        <v>25.519</v>
      </c>
      <c r="D9" s="55">
        <v>0.0026</v>
      </c>
    </row>
    <row r="10" ht="22.5" customHeight="1" spans="1:4">
      <c r="A10" s="104" t="s">
        <v>53</v>
      </c>
      <c r="B10" s="88">
        <v>36</v>
      </c>
      <c r="C10" s="47">
        <f t="shared" si="0"/>
        <v>12.7595</v>
      </c>
      <c r="D10" s="55">
        <v>0.0013</v>
      </c>
    </row>
    <row r="11" ht="22.5" customHeight="1" spans="1:4">
      <c r="A11" s="104" t="s">
        <v>54</v>
      </c>
      <c r="B11" s="88">
        <v>37</v>
      </c>
      <c r="C11" s="47">
        <f t="shared" si="0"/>
        <v>4352.9525</v>
      </c>
      <c r="D11" s="55">
        <v>0.4435</v>
      </c>
    </row>
    <row r="12" ht="22.5" customHeight="1" spans="1:4">
      <c r="A12" s="113" t="s">
        <v>55</v>
      </c>
      <c r="B12" s="88">
        <v>38</v>
      </c>
      <c r="C12" s="47">
        <f t="shared" si="0"/>
        <v>797.9595</v>
      </c>
      <c r="D12" s="55">
        <v>0.0813</v>
      </c>
    </row>
    <row r="13" ht="22.5" customHeight="1" spans="1:4">
      <c r="A13" s="113" t="s">
        <v>56</v>
      </c>
      <c r="B13" s="88">
        <v>39</v>
      </c>
      <c r="C13" s="47">
        <f t="shared" si="0"/>
        <v>1524.2695</v>
      </c>
      <c r="D13" s="55">
        <v>0.1553</v>
      </c>
    </row>
    <row r="14" ht="22.5" customHeight="1" spans="1:4">
      <c r="A14" s="113" t="s">
        <v>57</v>
      </c>
      <c r="B14" s="88">
        <v>40</v>
      </c>
      <c r="C14" s="47">
        <f t="shared" si="0"/>
        <v>35.334</v>
      </c>
      <c r="D14" s="55">
        <v>0.0036</v>
      </c>
    </row>
    <row r="15" ht="22.5" customHeight="1" spans="1:4">
      <c r="A15" s="104" t="s">
        <v>58</v>
      </c>
      <c r="B15" s="88">
        <v>41</v>
      </c>
      <c r="C15" s="47">
        <f t="shared" si="0"/>
        <v>145.262</v>
      </c>
      <c r="D15" s="55">
        <v>0.0148</v>
      </c>
    </row>
    <row r="16" ht="22.5" customHeight="1" spans="1:4">
      <c r="A16" s="113" t="s">
        <v>59</v>
      </c>
      <c r="B16" s="88">
        <v>42</v>
      </c>
      <c r="C16" s="47">
        <f t="shared" si="0"/>
        <v>39.26</v>
      </c>
      <c r="D16" s="55">
        <v>0.004</v>
      </c>
    </row>
    <row r="17" ht="22.5" customHeight="1" spans="1:4">
      <c r="A17" s="113" t="s">
        <v>60</v>
      </c>
      <c r="B17" s="88">
        <v>43</v>
      </c>
      <c r="C17" s="47">
        <f t="shared" si="0"/>
        <v>2861.0725</v>
      </c>
      <c r="D17" s="55">
        <v>0.2915</v>
      </c>
    </row>
    <row r="18" ht="22.5" customHeight="1" spans="1:4">
      <c r="A18" s="113" t="s">
        <v>61</v>
      </c>
      <c r="B18" s="88">
        <v>44</v>
      </c>
      <c r="C18" s="47">
        <f t="shared" si="0"/>
        <v>0</v>
      </c>
      <c r="D18" s="38">
        <v>0</v>
      </c>
    </row>
    <row r="19" ht="22.5" customHeight="1" spans="1:4">
      <c r="A19" s="113" t="s">
        <v>62</v>
      </c>
      <c r="B19" s="88">
        <v>45</v>
      </c>
      <c r="C19" s="47">
        <f t="shared" si="0"/>
        <v>0</v>
      </c>
      <c r="D19" s="38">
        <v>0</v>
      </c>
    </row>
    <row r="20" ht="22.5" customHeight="1" spans="1:4">
      <c r="A20" s="113" t="s">
        <v>63</v>
      </c>
      <c r="B20" s="88">
        <v>46</v>
      </c>
      <c r="C20" s="47"/>
      <c r="D20" s="38">
        <v>0</v>
      </c>
    </row>
    <row r="21" ht="22.5" customHeight="1" spans="1:4">
      <c r="A21" s="114" t="s">
        <v>21</v>
      </c>
      <c r="B21" s="108"/>
      <c r="C21" s="50">
        <f>C5+C18+C19+C20</f>
        <v>9815</v>
      </c>
      <c r="D21" s="46">
        <f>SUM(D5:D20)</f>
        <v>1</v>
      </c>
    </row>
    <row r="22" ht="234" customHeight="1" spans="1:4">
      <c r="A22" s="24"/>
      <c r="B22" s="24"/>
      <c r="C22" s="24"/>
      <c r="D22" s="24"/>
    </row>
  </sheetData>
  <mergeCells count="3">
    <mergeCell ref="A1:D1"/>
    <mergeCell ref="A22:D22"/>
    <mergeCell ref="A2:B3"/>
  </mergeCells>
  <conditionalFormatting sqref="C21">
    <cfRule type="expression" dxfId="0" priority="1">
      <formula>$C$21&lt;&gt;按产业分组的需求人数!$C$8</formula>
    </cfRule>
  </conditionalFormatting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 &amp;P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15"/>
  <sheetViews>
    <sheetView workbookViewId="0">
      <selection activeCell="A15" sqref="A15:G15"/>
    </sheetView>
  </sheetViews>
  <sheetFormatPr defaultColWidth="9" defaultRowHeight="13.5"/>
  <cols>
    <col min="1" max="1" width="27.1333333333333" customWidth="1"/>
    <col min="2" max="2" width="4.38333333333333" customWidth="1"/>
    <col min="3" max="3" width="13.75" customWidth="1"/>
    <col min="4" max="4" width="12.3833333333333" customWidth="1"/>
    <col min="5" max="5" width="13.75" customWidth="1"/>
    <col min="6" max="6" width="12" customWidth="1"/>
    <col min="7" max="7" width="10.75" customWidth="1"/>
  </cols>
  <sheetData>
    <row r="1" ht="33.75" customHeight="1" spans="1:7">
      <c r="A1" s="25" t="s">
        <v>64</v>
      </c>
      <c r="B1" s="25"/>
      <c r="C1" s="25"/>
      <c r="D1" s="25"/>
      <c r="E1" s="25"/>
      <c r="F1" s="25"/>
      <c r="G1" s="25"/>
    </row>
    <row r="2" ht="22.5" customHeight="1" spans="1:7">
      <c r="A2" s="98"/>
      <c r="B2" s="99"/>
      <c r="C2" s="90" t="s">
        <v>65</v>
      </c>
      <c r="D2" s="100"/>
      <c r="E2" s="100"/>
      <c r="F2" s="100"/>
      <c r="G2" s="100"/>
    </row>
    <row r="3" ht="22.5" customHeight="1" spans="1:7">
      <c r="A3" s="101"/>
      <c r="B3" s="102"/>
      <c r="C3" s="89" t="s">
        <v>2</v>
      </c>
      <c r="D3" s="89" t="s">
        <v>66</v>
      </c>
      <c r="E3" s="89" t="s">
        <v>3</v>
      </c>
      <c r="F3" s="89" t="s">
        <v>67</v>
      </c>
      <c r="G3" s="90" t="s">
        <v>4</v>
      </c>
    </row>
    <row r="4" ht="22.5" customHeight="1" spans="1:7">
      <c r="A4" s="103"/>
      <c r="B4" s="99"/>
      <c r="C4" s="89" t="s">
        <v>7</v>
      </c>
      <c r="D4" s="89" t="s">
        <v>17</v>
      </c>
      <c r="E4" s="89" t="s">
        <v>7</v>
      </c>
      <c r="F4" s="89" t="s">
        <v>17</v>
      </c>
      <c r="G4" s="90" t="s">
        <v>8</v>
      </c>
    </row>
    <row r="5" ht="22.5" customHeight="1" spans="1:7">
      <c r="A5" s="98" t="s">
        <v>9</v>
      </c>
      <c r="B5" s="88" t="s">
        <v>10</v>
      </c>
      <c r="C5" s="88">
        <v>10</v>
      </c>
      <c r="D5" s="88">
        <v>11</v>
      </c>
      <c r="E5" s="88">
        <v>12</v>
      </c>
      <c r="F5" s="88">
        <v>13</v>
      </c>
      <c r="G5" s="100">
        <v>14</v>
      </c>
    </row>
    <row r="6" ht="22.5" customHeight="1" spans="1:9">
      <c r="A6" s="104" t="s">
        <v>68</v>
      </c>
      <c r="B6" s="88">
        <v>48</v>
      </c>
      <c r="C6" s="47">
        <f>9815*D6</f>
        <v>21.593</v>
      </c>
      <c r="D6" s="37">
        <v>0.0022</v>
      </c>
      <c r="E6" s="47">
        <f>11234*F6</f>
        <v>31.4552</v>
      </c>
      <c r="F6" s="37">
        <v>0.0028</v>
      </c>
      <c r="G6" s="105">
        <f t="shared" ref="G6:G12" si="0">IFERROR(ROUND(C6/(E6+$E$13*C6/$C$14),2),"-")</f>
        <v>0.69</v>
      </c>
      <c r="I6" s="109"/>
    </row>
    <row r="7" ht="22.5" customHeight="1" spans="1:9">
      <c r="A7" s="104" t="s">
        <v>69</v>
      </c>
      <c r="B7" s="88">
        <v>49</v>
      </c>
      <c r="C7" s="47">
        <f t="shared" ref="C7:C12" si="1">9815*D7</f>
        <v>880.4055</v>
      </c>
      <c r="D7" s="37">
        <v>0.0897</v>
      </c>
      <c r="E7" s="47">
        <f t="shared" ref="E7:E13" si="2">11234*F7</f>
        <v>1149.2382</v>
      </c>
      <c r="F7" s="37">
        <v>0.1023</v>
      </c>
      <c r="G7" s="105">
        <f t="shared" si="0"/>
        <v>0.77</v>
      </c>
      <c r="I7" s="109"/>
    </row>
    <row r="8" ht="22.5" customHeight="1" spans="1:9">
      <c r="A8" s="104" t="s">
        <v>70</v>
      </c>
      <c r="B8" s="88">
        <v>50</v>
      </c>
      <c r="C8" s="47">
        <f t="shared" si="1"/>
        <v>2428.231</v>
      </c>
      <c r="D8" s="37">
        <v>0.2474</v>
      </c>
      <c r="E8" s="47">
        <f t="shared" si="2"/>
        <v>3489.2804</v>
      </c>
      <c r="F8" s="37">
        <v>0.3106</v>
      </c>
      <c r="G8" s="105">
        <f t="shared" si="0"/>
        <v>0.7</v>
      </c>
      <c r="I8" s="109"/>
    </row>
    <row r="9" ht="22" customHeight="1" spans="1:9">
      <c r="A9" s="104" t="s">
        <v>71</v>
      </c>
      <c r="B9" s="88">
        <v>51</v>
      </c>
      <c r="C9" s="47">
        <f t="shared" si="1"/>
        <v>2325.1735</v>
      </c>
      <c r="D9" s="37">
        <v>0.2369</v>
      </c>
      <c r="E9" s="47">
        <f t="shared" si="2"/>
        <v>2607.4114</v>
      </c>
      <c r="F9" s="37">
        <v>0.2321</v>
      </c>
      <c r="G9" s="105">
        <f t="shared" si="0"/>
        <v>0.89</v>
      </c>
      <c r="I9" s="109"/>
    </row>
    <row r="10" ht="22.5" customHeight="1" spans="1:9">
      <c r="A10" s="104" t="s">
        <v>72</v>
      </c>
      <c r="B10" s="88">
        <v>52</v>
      </c>
      <c r="C10" s="47">
        <f t="shared" si="1"/>
        <v>1.963</v>
      </c>
      <c r="D10" s="37">
        <v>0.0002</v>
      </c>
      <c r="E10" s="47">
        <f t="shared" si="2"/>
        <v>4.4936</v>
      </c>
      <c r="F10" s="37">
        <v>0.0004</v>
      </c>
      <c r="G10" s="105">
        <f t="shared" si="0"/>
        <v>0.44</v>
      </c>
      <c r="I10" s="109"/>
    </row>
    <row r="11" ht="22.5" customHeight="1" spans="1:9">
      <c r="A11" s="104" t="s">
        <v>73</v>
      </c>
      <c r="B11" s="88">
        <v>53</v>
      </c>
      <c r="C11" s="47">
        <f t="shared" si="1"/>
        <v>2227.0235</v>
      </c>
      <c r="D11" s="37">
        <v>0.2269</v>
      </c>
      <c r="E11" s="47">
        <f t="shared" si="2"/>
        <v>2262.5276</v>
      </c>
      <c r="F11" s="37">
        <v>0.2014</v>
      </c>
      <c r="G11" s="105">
        <f t="shared" si="0"/>
        <v>0.98</v>
      </c>
      <c r="I11" s="109"/>
    </row>
    <row r="12" ht="22.5" customHeight="1" spans="1:9">
      <c r="A12" s="104" t="s">
        <v>74</v>
      </c>
      <c r="B12" s="88">
        <v>54</v>
      </c>
      <c r="C12" s="47">
        <f t="shared" si="1"/>
        <v>1930.6105</v>
      </c>
      <c r="D12" s="37">
        <v>0.1967</v>
      </c>
      <c r="E12" s="47">
        <f t="shared" si="2"/>
        <v>1689.5936</v>
      </c>
      <c r="F12" s="37">
        <v>0.1504</v>
      </c>
      <c r="G12" s="105">
        <f t="shared" si="0"/>
        <v>1.14</v>
      </c>
      <c r="I12" s="109"/>
    </row>
    <row r="13" ht="22.5" customHeight="1" spans="1:7">
      <c r="A13" s="104" t="s">
        <v>75</v>
      </c>
      <c r="B13" s="88">
        <v>55</v>
      </c>
      <c r="C13" s="40" t="s">
        <v>76</v>
      </c>
      <c r="D13" s="40" t="s">
        <v>76</v>
      </c>
      <c r="E13" s="47">
        <f t="shared" si="2"/>
        <v>0</v>
      </c>
      <c r="F13" s="106">
        <v>0</v>
      </c>
      <c r="G13" s="41" t="s">
        <v>76</v>
      </c>
    </row>
    <row r="14" ht="22.5" customHeight="1" spans="1:7">
      <c r="A14" s="107" t="s">
        <v>21</v>
      </c>
      <c r="B14" s="108"/>
      <c r="C14" s="50">
        <f>C6+C7+C8+C9+C10+C11+C12</f>
        <v>9815</v>
      </c>
      <c r="D14" s="51">
        <f>SUM(D6:D13)</f>
        <v>1</v>
      </c>
      <c r="E14" s="50">
        <f>E6+E7+E8+E9+E10+E11+E12+E13</f>
        <v>11234</v>
      </c>
      <c r="F14" s="51">
        <f>SUM(F6:F13)</f>
        <v>1</v>
      </c>
      <c r="G14" s="46" t="s">
        <v>76</v>
      </c>
    </row>
    <row r="15" ht="153" customHeight="1" spans="1:7">
      <c r="A15" s="23"/>
      <c r="B15" s="23"/>
      <c r="C15" s="23"/>
      <c r="D15" s="23"/>
      <c r="E15" s="23"/>
      <c r="F15" s="23"/>
      <c r="G15" s="24"/>
    </row>
  </sheetData>
  <mergeCells count="4">
    <mergeCell ref="A1:G1"/>
    <mergeCell ref="C2:G2"/>
    <mergeCell ref="A15:G15"/>
    <mergeCell ref="A2:B4"/>
  </mergeCells>
  <conditionalFormatting sqref="C14">
    <cfRule type="expression" dxfId="0" priority="1">
      <formula>$C$14&lt;&gt;按行业分组的需求人数!$C$28</formula>
    </cfRule>
  </conditionalFormatting>
  <pageMargins left="0.543055555555556" right="0.393055555555556" top="0.751388888888889" bottom="0.751388888888889" header="0.298611111111111" footer="0.298611111111111"/>
  <pageSetup paperSize="9" orientation="portrait" horizontalDpi="600"/>
  <headerFooter>
    <oddFooter>&amp;C &amp;P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G25"/>
  <sheetViews>
    <sheetView workbookViewId="0">
      <selection activeCell="C5" sqref="C5:E24"/>
    </sheetView>
  </sheetViews>
  <sheetFormatPr defaultColWidth="9" defaultRowHeight="13.5" outlineLevelCol="6"/>
  <cols>
    <col min="1" max="1" width="22.8833333333333" customWidth="1"/>
    <col min="2" max="2" width="3.88333333333333" customWidth="1"/>
    <col min="3" max="3" width="15.1333333333333" customWidth="1"/>
    <col min="4" max="6" width="14.75" customWidth="1"/>
    <col min="7" max="7" width="10.25" customWidth="1"/>
  </cols>
  <sheetData>
    <row r="1" ht="30.75" customHeight="1" spans="1:7">
      <c r="A1" s="86" t="s">
        <v>77</v>
      </c>
      <c r="B1" s="87"/>
      <c r="C1" s="87"/>
      <c r="D1" s="87"/>
      <c r="E1" s="87"/>
      <c r="F1" s="87"/>
      <c r="G1" s="87"/>
    </row>
    <row r="2" ht="26.25" customHeight="1" spans="1:7">
      <c r="A2" s="61" t="s">
        <v>78</v>
      </c>
      <c r="B2" s="88" t="s">
        <v>79</v>
      </c>
      <c r="C2" s="89" t="s">
        <v>80</v>
      </c>
      <c r="D2" s="90" t="s">
        <v>81</v>
      </c>
      <c r="E2" s="90"/>
      <c r="F2" s="90"/>
      <c r="G2" s="90"/>
    </row>
    <row r="3" ht="26.25" customHeight="1" spans="1:7">
      <c r="A3" s="61"/>
      <c r="B3" s="88"/>
      <c r="C3" s="89"/>
      <c r="D3" s="89" t="s">
        <v>2</v>
      </c>
      <c r="E3" s="89" t="s">
        <v>3</v>
      </c>
      <c r="F3" s="89" t="s">
        <v>82</v>
      </c>
      <c r="G3" s="90" t="s">
        <v>4</v>
      </c>
    </row>
    <row r="4" ht="26.25" customHeight="1" spans="1:7">
      <c r="A4" s="61" t="s">
        <v>9</v>
      </c>
      <c r="B4" s="89" t="s">
        <v>83</v>
      </c>
      <c r="C4" s="89" t="s">
        <v>84</v>
      </c>
      <c r="D4" s="89" t="s">
        <v>85</v>
      </c>
      <c r="E4" s="89" t="s">
        <v>86</v>
      </c>
      <c r="F4" s="89" t="s">
        <v>87</v>
      </c>
      <c r="G4" s="90" t="s">
        <v>88</v>
      </c>
    </row>
    <row r="5" ht="25.5" customHeight="1" spans="1:7">
      <c r="A5" s="73" t="s">
        <v>89</v>
      </c>
      <c r="B5" s="72">
        <v>56</v>
      </c>
      <c r="C5" s="73" t="s">
        <v>90</v>
      </c>
      <c r="D5" s="91">
        <v>50</v>
      </c>
      <c r="E5" s="91">
        <v>32</v>
      </c>
      <c r="F5" s="92">
        <f>D5-E5</f>
        <v>18</v>
      </c>
      <c r="G5" s="93">
        <f t="shared" ref="G5:G18" si="0">IFERROR(ROUND(D5/E5,2),"-")</f>
        <v>1.56</v>
      </c>
    </row>
    <row r="6" ht="25.5" customHeight="1" spans="1:7">
      <c r="A6" s="73" t="s">
        <v>91</v>
      </c>
      <c r="B6" s="72">
        <v>57</v>
      </c>
      <c r="C6" s="73" t="s">
        <v>92</v>
      </c>
      <c r="D6" s="91">
        <v>135</v>
      </c>
      <c r="E6" s="91">
        <v>63</v>
      </c>
      <c r="F6" s="92">
        <f t="shared" ref="F6:F24" si="1">D6-E6</f>
        <v>72</v>
      </c>
      <c r="G6" s="93">
        <f t="shared" si="0"/>
        <v>2.14</v>
      </c>
    </row>
    <row r="7" ht="25.5" customHeight="1" spans="1:7">
      <c r="A7" s="73" t="s">
        <v>93</v>
      </c>
      <c r="B7" s="72">
        <v>58</v>
      </c>
      <c r="C7" s="73" t="s">
        <v>94</v>
      </c>
      <c r="D7" s="91">
        <v>35</v>
      </c>
      <c r="E7" s="91">
        <v>6</v>
      </c>
      <c r="F7" s="92">
        <f t="shared" si="1"/>
        <v>29</v>
      </c>
      <c r="G7" s="93">
        <f t="shared" si="0"/>
        <v>5.83</v>
      </c>
    </row>
    <row r="8" ht="25.5" customHeight="1" spans="1:7">
      <c r="A8" s="73" t="s">
        <v>95</v>
      </c>
      <c r="B8" s="72">
        <v>59</v>
      </c>
      <c r="C8" s="73" t="s">
        <v>96</v>
      </c>
      <c r="D8" s="91">
        <v>60</v>
      </c>
      <c r="E8" s="91">
        <v>13</v>
      </c>
      <c r="F8" s="92">
        <f t="shared" si="1"/>
        <v>47</v>
      </c>
      <c r="G8" s="93">
        <f t="shared" si="0"/>
        <v>4.62</v>
      </c>
    </row>
    <row r="9" ht="25.5" customHeight="1" spans="1:7">
      <c r="A9" s="73" t="s">
        <v>97</v>
      </c>
      <c r="B9" s="72">
        <v>60</v>
      </c>
      <c r="C9" s="73" t="s">
        <v>98</v>
      </c>
      <c r="D9" s="91">
        <v>50</v>
      </c>
      <c r="E9" s="91">
        <v>23</v>
      </c>
      <c r="F9" s="92">
        <f t="shared" si="1"/>
        <v>27</v>
      </c>
      <c r="G9" s="93">
        <f t="shared" si="0"/>
        <v>2.17</v>
      </c>
    </row>
    <row r="10" ht="25.5" customHeight="1" spans="1:7">
      <c r="A10" s="73" t="s">
        <v>99</v>
      </c>
      <c r="B10" s="72">
        <v>61</v>
      </c>
      <c r="C10" s="73" t="s">
        <v>100</v>
      </c>
      <c r="D10" s="91">
        <v>6</v>
      </c>
      <c r="E10" s="91">
        <v>0</v>
      </c>
      <c r="F10" s="92">
        <f t="shared" si="1"/>
        <v>6</v>
      </c>
      <c r="G10" s="93" t="str">
        <f t="shared" si="0"/>
        <v>-</v>
      </c>
    </row>
    <row r="11" ht="25.5" customHeight="1" spans="1:7">
      <c r="A11" s="73" t="s">
        <v>101</v>
      </c>
      <c r="B11" s="72">
        <v>62</v>
      </c>
      <c r="C11" s="73" t="s">
        <v>102</v>
      </c>
      <c r="D11" s="91">
        <v>50</v>
      </c>
      <c r="E11" s="91">
        <v>13</v>
      </c>
      <c r="F11" s="92">
        <f t="shared" si="1"/>
        <v>37</v>
      </c>
      <c r="G11" s="93">
        <f t="shared" si="0"/>
        <v>3.85</v>
      </c>
    </row>
    <row r="12" ht="25.5" customHeight="1" spans="1:7">
      <c r="A12" s="73" t="s">
        <v>103</v>
      </c>
      <c r="B12" s="72">
        <v>63</v>
      </c>
      <c r="C12" s="73" t="s">
        <v>104</v>
      </c>
      <c r="D12" s="91">
        <v>25</v>
      </c>
      <c r="E12" s="91">
        <v>4</v>
      </c>
      <c r="F12" s="92">
        <f t="shared" si="1"/>
        <v>21</v>
      </c>
      <c r="G12" s="93">
        <f t="shared" si="0"/>
        <v>6.25</v>
      </c>
    </row>
    <row r="13" ht="25.5" customHeight="1" spans="1:7">
      <c r="A13" s="73" t="s">
        <v>105</v>
      </c>
      <c r="B13" s="72">
        <v>64</v>
      </c>
      <c r="C13" s="73" t="s">
        <v>106</v>
      </c>
      <c r="D13" s="91">
        <v>30</v>
      </c>
      <c r="E13" s="91">
        <v>2</v>
      </c>
      <c r="F13" s="92">
        <f t="shared" si="1"/>
        <v>28</v>
      </c>
      <c r="G13" s="93">
        <f t="shared" si="0"/>
        <v>15</v>
      </c>
    </row>
    <row r="14" ht="25.5" customHeight="1" spans="1:7">
      <c r="A14" s="73" t="s">
        <v>107</v>
      </c>
      <c r="B14" s="72">
        <v>65</v>
      </c>
      <c r="C14" s="73" t="s">
        <v>108</v>
      </c>
      <c r="D14" s="91">
        <v>10</v>
      </c>
      <c r="E14" s="91">
        <v>2</v>
      </c>
      <c r="F14" s="92">
        <f t="shared" si="1"/>
        <v>8</v>
      </c>
      <c r="G14" s="93">
        <f t="shared" si="0"/>
        <v>5</v>
      </c>
    </row>
    <row r="15" ht="25.5" customHeight="1" spans="1:7">
      <c r="A15" s="73" t="s">
        <v>109</v>
      </c>
      <c r="B15" s="72">
        <v>66</v>
      </c>
      <c r="C15" s="73" t="s">
        <v>110</v>
      </c>
      <c r="D15" s="91">
        <v>10</v>
      </c>
      <c r="E15" s="91">
        <v>1</v>
      </c>
      <c r="F15" s="92">
        <f t="shared" si="1"/>
        <v>9</v>
      </c>
      <c r="G15" s="93">
        <f t="shared" si="0"/>
        <v>10</v>
      </c>
    </row>
    <row r="16" ht="25.5" customHeight="1" spans="1:7">
      <c r="A16" s="73" t="s">
        <v>111</v>
      </c>
      <c r="B16" s="72">
        <v>67</v>
      </c>
      <c r="C16" s="73" t="s">
        <v>112</v>
      </c>
      <c r="D16" s="91">
        <v>30</v>
      </c>
      <c r="E16" s="91">
        <v>12</v>
      </c>
      <c r="F16" s="92">
        <f t="shared" si="1"/>
        <v>18</v>
      </c>
      <c r="G16" s="93">
        <f t="shared" si="0"/>
        <v>2.5</v>
      </c>
    </row>
    <row r="17" ht="25.5" customHeight="1" spans="1:7">
      <c r="A17" s="73" t="s">
        <v>113</v>
      </c>
      <c r="B17" s="72">
        <v>68</v>
      </c>
      <c r="C17" s="73" t="s">
        <v>114</v>
      </c>
      <c r="D17" s="91">
        <v>5</v>
      </c>
      <c r="E17" s="91">
        <v>0</v>
      </c>
      <c r="F17" s="92">
        <f t="shared" si="1"/>
        <v>5</v>
      </c>
      <c r="G17" s="93" t="str">
        <f t="shared" si="0"/>
        <v>-</v>
      </c>
    </row>
    <row r="18" ht="25.5" customHeight="1" spans="1:7">
      <c r="A18" s="73" t="s">
        <v>115</v>
      </c>
      <c r="B18" s="72">
        <v>69</v>
      </c>
      <c r="C18" s="73" t="s">
        <v>116</v>
      </c>
      <c r="D18" s="91">
        <v>35</v>
      </c>
      <c r="E18" s="91">
        <v>11</v>
      </c>
      <c r="F18" s="92">
        <f t="shared" si="1"/>
        <v>24</v>
      </c>
      <c r="G18" s="93">
        <f t="shared" si="0"/>
        <v>3.18</v>
      </c>
    </row>
    <row r="19" ht="25.5" customHeight="1" spans="1:7">
      <c r="A19" s="73" t="s">
        <v>117</v>
      </c>
      <c r="B19" s="72">
        <v>70</v>
      </c>
      <c r="C19" s="73" t="s">
        <v>118</v>
      </c>
      <c r="D19" s="91">
        <v>55</v>
      </c>
      <c r="E19" s="91">
        <v>24</v>
      </c>
      <c r="F19" s="92">
        <f t="shared" si="1"/>
        <v>31</v>
      </c>
      <c r="G19" s="93">
        <f t="shared" ref="G19:G24" si="2">IFERROR(ROUND(D19/E19,2),"-")</f>
        <v>2.29</v>
      </c>
    </row>
    <row r="20" ht="25.5" customHeight="1" spans="1:7">
      <c r="A20" s="73" t="s">
        <v>119</v>
      </c>
      <c r="B20" s="72">
        <v>71</v>
      </c>
      <c r="C20" s="73" t="s">
        <v>120</v>
      </c>
      <c r="D20" s="91">
        <v>30</v>
      </c>
      <c r="E20" s="91">
        <v>8</v>
      </c>
      <c r="F20" s="92">
        <f t="shared" si="1"/>
        <v>22</v>
      </c>
      <c r="G20" s="93">
        <f t="shared" si="2"/>
        <v>3.75</v>
      </c>
    </row>
    <row r="21" ht="25.5" customHeight="1" spans="1:7">
      <c r="A21" s="94" t="s">
        <v>121</v>
      </c>
      <c r="B21" s="72">
        <v>72</v>
      </c>
      <c r="C21" s="78" t="s">
        <v>122</v>
      </c>
      <c r="D21" s="91">
        <v>10</v>
      </c>
      <c r="E21" s="91">
        <v>0</v>
      </c>
      <c r="F21" s="92">
        <f t="shared" si="1"/>
        <v>10</v>
      </c>
      <c r="G21" s="93" t="str">
        <f t="shared" si="2"/>
        <v>-</v>
      </c>
    </row>
    <row r="22" ht="25.5" customHeight="1" spans="1:7">
      <c r="A22" s="94" t="s">
        <v>123</v>
      </c>
      <c r="B22" s="72">
        <v>73</v>
      </c>
      <c r="C22" s="78" t="s">
        <v>124</v>
      </c>
      <c r="D22" s="91">
        <v>10</v>
      </c>
      <c r="E22" s="91">
        <v>0</v>
      </c>
      <c r="F22" s="92">
        <f t="shared" si="1"/>
        <v>10</v>
      </c>
      <c r="G22" s="93" t="str">
        <f t="shared" si="2"/>
        <v>-</v>
      </c>
    </row>
    <row r="23" ht="25.5" customHeight="1" spans="1:7">
      <c r="A23" s="73" t="s">
        <v>125</v>
      </c>
      <c r="B23" s="72">
        <v>74</v>
      </c>
      <c r="C23" s="78" t="s">
        <v>126</v>
      </c>
      <c r="D23" s="91">
        <v>15</v>
      </c>
      <c r="E23" s="91">
        <v>2</v>
      </c>
      <c r="F23" s="92">
        <f t="shared" si="1"/>
        <v>13</v>
      </c>
      <c r="G23" s="93">
        <f t="shared" si="2"/>
        <v>7.5</v>
      </c>
    </row>
    <row r="24" customFormat="1" ht="25" customHeight="1" spans="1:7">
      <c r="A24" s="73" t="s">
        <v>127</v>
      </c>
      <c r="B24" s="81">
        <v>75</v>
      </c>
      <c r="C24" s="78" t="s">
        <v>128</v>
      </c>
      <c r="D24" s="95">
        <v>30</v>
      </c>
      <c r="E24" s="95">
        <v>11</v>
      </c>
      <c r="F24" s="96">
        <f t="shared" si="1"/>
        <v>19</v>
      </c>
      <c r="G24" s="97">
        <f t="shared" si="2"/>
        <v>2.73</v>
      </c>
    </row>
    <row r="25" ht="14.25"/>
  </sheetData>
  <mergeCells count="5">
    <mergeCell ref="A1:G1"/>
    <mergeCell ref="D2:G2"/>
    <mergeCell ref="A2:A3"/>
    <mergeCell ref="B2:B3"/>
    <mergeCell ref="C2:C3"/>
  </mergeCells>
  <conditionalFormatting sqref="A10">
    <cfRule type="duplicateValues" dxfId="1" priority="17"/>
  </conditionalFormatting>
  <conditionalFormatting sqref="A11">
    <cfRule type="duplicateValues" dxfId="1" priority="12"/>
  </conditionalFormatting>
  <conditionalFormatting sqref="A12">
    <cfRule type="duplicateValues" dxfId="1" priority="25"/>
  </conditionalFormatting>
  <conditionalFormatting sqref="A13">
    <cfRule type="duplicateValues" dxfId="1" priority="24"/>
  </conditionalFormatting>
  <conditionalFormatting sqref="A14">
    <cfRule type="duplicateValues" dxfId="1" priority="23"/>
  </conditionalFormatting>
  <conditionalFormatting sqref="A16">
    <cfRule type="duplicateValues" dxfId="1" priority="11"/>
  </conditionalFormatting>
  <conditionalFormatting sqref="A21">
    <cfRule type="duplicateValues" dxfId="2" priority="21"/>
    <cfRule type="duplicateValues" dxfId="2" priority="20"/>
    <cfRule type="duplicateValues" dxfId="2" priority="19"/>
    <cfRule type="duplicateValues" dxfId="2" priority="18"/>
  </conditionalFormatting>
  <conditionalFormatting sqref="C21">
    <cfRule type="duplicateValues" dxfId="2" priority="8"/>
    <cfRule type="duplicateValues" dxfId="2" priority="7"/>
  </conditionalFormatting>
  <conditionalFormatting sqref="A22">
    <cfRule type="duplicateValues" dxfId="2" priority="16"/>
    <cfRule type="duplicateValues" dxfId="2" priority="15"/>
    <cfRule type="duplicateValues" dxfId="2" priority="14"/>
    <cfRule type="duplicateValues" dxfId="2" priority="13"/>
  </conditionalFormatting>
  <conditionalFormatting sqref="C22">
    <cfRule type="duplicateValues" dxfId="2" priority="6"/>
    <cfRule type="duplicateValues" dxfId="2" priority="5"/>
  </conditionalFormatting>
  <conditionalFormatting sqref="C23">
    <cfRule type="duplicateValues" dxfId="2" priority="4"/>
    <cfRule type="duplicateValues" dxfId="2" priority="3"/>
  </conditionalFormatting>
  <conditionalFormatting sqref="A24">
    <cfRule type="duplicateValues" dxfId="1" priority="10"/>
  </conditionalFormatting>
  <conditionalFormatting sqref="C24">
    <cfRule type="duplicateValues" dxfId="2" priority="2"/>
    <cfRule type="duplicateValues" dxfId="2" priority="1"/>
  </conditionalFormatting>
  <conditionalFormatting sqref="A5:A9">
    <cfRule type="duplicateValues" dxfId="1" priority="26"/>
  </conditionalFormatting>
  <conditionalFormatting sqref="A17:A20">
    <cfRule type="duplicateValues" dxfId="1" priority="22"/>
  </conditionalFormatting>
  <conditionalFormatting sqref="C5:C20">
    <cfRule type="duplicateValues" dxfId="1" priority="9"/>
  </conditionalFormatting>
  <conditionalFormatting sqref="A1:A4 A25:A1048576">
    <cfRule type="duplicateValues" dxfId="2" priority="113"/>
  </conditionalFormatting>
  <conditionalFormatting sqref="A1:A4 C1:C4 A25:A1048576 C25:C1048576">
    <cfRule type="duplicateValues" dxfId="2" priority="110"/>
  </conditionalFormatting>
  <conditionalFormatting sqref="B5 B7 B9 B11 B13 B15 B17 B19 B21 B23">
    <cfRule type="duplicateValues" dxfId="2" priority="80"/>
    <cfRule type="duplicateValues" dxfId="2" priority="79"/>
  </conditionalFormatting>
  <conditionalFormatting sqref="B6 B8 B10 B12 B14 B16 B18 B20 B22 B24">
    <cfRule type="duplicateValues" dxfId="2" priority="78"/>
    <cfRule type="duplicateValues" dxfId="2" priority="77"/>
  </conditionalFormatting>
  <conditionalFormatting sqref="A15 A23">
    <cfRule type="duplicateValues" dxfId="1" priority="27"/>
  </conditionalFormatting>
  <dataValidations count="4">
    <dataValidation type="custom" allowBlank="1" showInputMessage="1" showErrorMessage="1" error="需求人数应大于求职人数" sqref="E23">
      <formula1>D23&gt;E24</formula1>
    </dataValidation>
    <dataValidation type="custom" allowBlank="1" showInputMessage="1" showErrorMessage="1" error="需求人数应大于求职人数" sqref="E24 E5:E22">
      <formula1>D5&gt;E5</formula1>
    </dataValidation>
    <dataValidation type="custom" allowBlank="1" showErrorMessage="1" errorTitle="拒绝重复输入" error="当前输入的内容，与本区域的其他单元格内容重复。" sqref="A15:A24" errorStyle="warning">
      <formula1>COUNTIF($A$5:$A$24,A15)&lt;2</formula1>
    </dataValidation>
    <dataValidation type="custom" allowBlank="1" showErrorMessage="1" errorTitle="拒绝重复输入" error="当前输入的内容，与本区域的其他单元格内容重复。" sqref="C5:C24" errorStyle="warning">
      <formula1>COUNTIF($C$5:$C$24,C5)&lt;2</formula1>
    </dataValidation>
  </dataValidations>
  <pageMargins left="0.700694444444445" right="0.700694444444445" top="0.751388888888889" bottom="0.751388888888889" header="0.298611111111111" footer="0.298611111111111"/>
  <pageSetup paperSize="9" scale="92" orientation="portrait" horizontalDpi="600"/>
  <headerFooter>
    <oddFooter>&amp;C&amp;P 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G25"/>
  <sheetViews>
    <sheetView topLeftCell="A3" workbookViewId="0">
      <selection activeCell="I9" sqref="I9"/>
    </sheetView>
  </sheetViews>
  <sheetFormatPr defaultColWidth="9" defaultRowHeight="13.5" outlineLevelCol="6"/>
  <cols>
    <col min="1" max="1" width="22.5" customWidth="1"/>
    <col min="2" max="2" width="4.38333333333333" customWidth="1"/>
    <col min="3" max="6" width="15" customWidth="1"/>
    <col min="7" max="7" width="9.75" customWidth="1"/>
  </cols>
  <sheetData>
    <row r="1" ht="33.75" customHeight="1" spans="1:7">
      <c r="A1" s="59" t="s">
        <v>129</v>
      </c>
      <c r="B1" s="60"/>
      <c r="C1" s="60"/>
      <c r="D1" s="60"/>
      <c r="E1" s="60"/>
      <c r="F1" s="60"/>
      <c r="G1" s="60"/>
    </row>
    <row r="2" ht="33.75" customHeight="1" spans="1:7">
      <c r="A2" s="61" t="s">
        <v>78</v>
      </c>
      <c r="B2" s="62" t="s">
        <v>79</v>
      </c>
      <c r="C2" s="63" t="s">
        <v>80</v>
      </c>
      <c r="D2" s="63" t="s">
        <v>130</v>
      </c>
      <c r="E2" s="62"/>
      <c r="F2" s="62"/>
      <c r="G2" s="64"/>
    </row>
    <row r="3" ht="26.25" customHeight="1" spans="1:7">
      <c r="A3" s="65"/>
      <c r="B3" s="66"/>
      <c r="C3" s="66"/>
      <c r="D3" s="67" t="s">
        <v>2</v>
      </c>
      <c r="E3" s="67" t="s">
        <v>3</v>
      </c>
      <c r="F3" s="67" t="s">
        <v>82</v>
      </c>
      <c r="G3" s="68" t="s">
        <v>4</v>
      </c>
    </row>
    <row r="4" ht="26.25" customHeight="1" spans="1:7">
      <c r="A4" s="69" t="s">
        <v>9</v>
      </c>
      <c r="B4" s="67" t="s">
        <v>83</v>
      </c>
      <c r="C4" s="66" t="s">
        <v>131</v>
      </c>
      <c r="D4" s="66" t="s">
        <v>132</v>
      </c>
      <c r="E4" s="66" t="s">
        <v>133</v>
      </c>
      <c r="F4" s="66" t="s">
        <v>134</v>
      </c>
      <c r="G4" s="70" t="s">
        <v>135</v>
      </c>
    </row>
    <row r="5" ht="24" customHeight="1" spans="1:7">
      <c r="A5" s="71" t="s">
        <v>136</v>
      </c>
      <c r="B5" s="72">
        <v>76</v>
      </c>
      <c r="C5" s="73" t="s">
        <v>137</v>
      </c>
      <c r="D5" s="74">
        <v>20</v>
      </c>
      <c r="E5" s="74">
        <v>47</v>
      </c>
      <c r="F5" s="75">
        <f>E5-D5</f>
        <v>27</v>
      </c>
      <c r="G5" s="76">
        <f t="shared" ref="G5:G24" si="0">IFERROR(ROUND(D5/E5,2),"-")</f>
        <v>0.43</v>
      </c>
    </row>
    <row r="6" ht="24" customHeight="1" spans="1:7">
      <c r="A6" s="71" t="s">
        <v>138</v>
      </c>
      <c r="B6" s="72">
        <v>77</v>
      </c>
      <c r="C6" s="73" t="s">
        <v>139</v>
      </c>
      <c r="D6" s="74">
        <v>30</v>
      </c>
      <c r="E6" s="74">
        <v>82</v>
      </c>
      <c r="F6" s="75">
        <f t="shared" ref="F6:F24" si="1">E6-D6</f>
        <v>52</v>
      </c>
      <c r="G6" s="76">
        <f t="shared" si="0"/>
        <v>0.37</v>
      </c>
    </row>
    <row r="7" ht="24" customHeight="1" spans="1:7">
      <c r="A7" s="77" t="s">
        <v>140</v>
      </c>
      <c r="B7" s="72">
        <v>78</v>
      </c>
      <c r="C7" s="78" t="s">
        <v>141</v>
      </c>
      <c r="D7" s="74">
        <v>5</v>
      </c>
      <c r="E7" s="74">
        <v>43</v>
      </c>
      <c r="F7" s="75">
        <f t="shared" si="1"/>
        <v>38</v>
      </c>
      <c r="G7" s="76">
        <f t="shared" si="0"/>
        <v>0.12</v>
      </c>
    </row>
    <row r="8" ht="24" customHeight="1" spans="1:7">
      <c r="A8" s="77" t="s">
        <v>142</v>
      </c>
      <c r="B8" s="72">
        <v>79</v>
      </c>
      <c r="C8" s="78" t="s">
        <v>143</v>
      </c>
      <c r="D8" s="74">
        <v>0</v>
      </c>
      <c r="E8" s="74">
        <v>50</v>
      </c>
      <c r="F8" s="75">
        <f t="shared" si="1"/>
        <v>50</v>
      </c>
      <c r="G8" s="76">
        <f t="shared" si="0"/>
        <v>0</v>
      </c>
    </row>
    <row r="9" ht="24" customHeight="1" spans="1:7">
      <c r="A9" s="77" t="s">
        <v>144</v>
      </c>
      <c r="B9" s="72">
        <v>80</v>
      </c>
      <c r="C9" s="78" t="s">
        <v>145</v>
      </c>
      <c r="D9" s="74">
        <v>0</v>
      </c>
      <c r="E9" s="74">
        <v>11</v>
      </c>
      <c r="F9" s="75">
        <f t="shared" si="1"/>
        <v>11</v>
      </c>
      <c r="G9" s="76">
        <f t="shared" si="0"/>
        <v>0</v>
      </c>
    </row>
    <row r="10" ht="24" customHeight="1" spans="1:7">
      <c r="A10" s="71" t="s">
        <v>146</v>
      </c>
      <c r="B10" s="72">
        <v>81</v>
      </c>
      <c r="C10" s="78" t="s">
        <v>147</v>
      </c>
      <c r="D10" s="74">
        <v>3</v>
      </c>
      <c r="E10" s="74">
        <v>45</v>
      </c>
      <c r="F10" s="75">
        <f t="shared" si="1"/>
        <v>42</v>
      </c>
      <c r="G10" s="76">
        <f t="shared" si="0"/>
        <v>0.07</v>
      </c>
    </row>
    <row r="11" ht="24" customHeight="1" spans="1:7">
      <c r="A11" s="71" t="s">
        <v>148</v>
      </c>
      <c r="B11" s="72">
        <v>82</v>
      </c>
      <c r="C11" s="79" t="s">
        <v>149</v>
      </c>
      <c r="D11" s="74">
        <v>0</v>
      </c>
      <c r="E11" s="74">
        <v>72</v>
      </c>
      <c r="F11" s="75">
        <f t="shared" si="1"/>
        <v>72</v>
      </c>
      <c r="G11" s="76">
        <f t="shared" si="0"/>
        <v>0</v>
      </c>
    </row>
    <row r="12" ht="24" customHeight="1" spans="1:7">
      <c r="A12" s="71" t="s">
        <v>150</v>
      </c>
      <c r="B12" s="72">
        <v>83</v>
      </c>
      <c r="C12" s="78" t="s">
        <v>151</v>
      </c>
      <c r="D12" s="74">
        <v>0</v>
      </c>
      <c r="E12" s="74">
        <v>33</v>
      </c>
      <c r="F12" s="75">
        <f t="shared" si="1"/>
        <v>33</v>
      </c>
      <c r="G12" s="76">
        <f t="shared" si="0"/>
        <v>0</v>
      </c>
    </row>
    <row r="13" ht="24" customHeight="1" spans="1:7">
      <c r="A13" s="71" t="s">
        <v>152</v>
      </c>
      <c r="B13" s="72">
        <v>84</v>
      </c>
      <c r="C13" s="78" t="s">
        <v>153</v>
      </c>
      <c r="D13" s="74">
        <v>0</v>
      </c>
      <c r="E13" s="74">
        <v>18</v>
      </c>
      <c r="F13" s="75">
        <f t="shared" si="1"/>
        <v>18</v>
      </c>
      <c r="G13" s="76">
        <f t="shared" si="0"/>
        <v>0</v>
      </c>
    </row>
    <row r="14" ht="24" customHeight="1" spans="1:7">
      <c r="A14" s="71" t="s">
        <v>154</v>
      </c>
      <c r="B14" s="72">
        <v>85</v>
      </c>
      <c r="C14" s="78" t="s">
        <v>155</v>
      </c>
      <c r="D14" s="74">
        <v>0</v>
      </c>
      <c r="E14" s="74">
        <v>22</v>
      </c>
      <c r="F14" s="75">
        <f t="shared" si="1"/>
        <v>22</v>
      </c>
      <c r="G14" s="76">
        <f t="shared" si="0"/>
        <v>0</v>
      </c>
    </row>
    <row r="15" ht="24" customHeight="1" spans="1:7">
      <c r="A15" s="71" t="s">
        <v>156</v>
      </c>
      <c r="B15" s="72">
        <v>86</v>
      </c>
      <c r="C15" s="78" t="s">
        <v>157</v>
      </c>
      <c r="D15" s="74">
        <v>3</v>
      </c>
      <c r="E15" s="74">
        <v>62</v>
      </c>
      <c r="F15" s="75">
        <f t="shared" si="1"/>
        <v>59</v>
      </c>
      <c r="G15" s="76">
        <f t="shared" si="0"/>
        <v>0.05</v>
      </c>
    </row>
    <row r="16" ht="24" customHeight="1" spans="1:7">
      <c r="A16" s="71" t="s">
        <v>158</v>
      </c>
      <c r="B16" s="72">
        <v>87</v>
      </c>
      <c r="C16" s="78" t="s">
        <v>159</v>
      </c>
      <c r="D16" s="74">
        <v>0</v>
      </c>
      <c r="E16" s="74">
        <v>52</v>
      </c>
      <c r="F16" s="75">
        <f t="shared" si="1"/>
        <v>52</v>
      </c>
      <c r="G16" s="76">
        <f t="shared" si="0"/>
        <v>0</v>
      </c>
    </row>
    <row r="17" ht="24" customHeight="1" spans="1:7">
      <c r="A17" s="71" t="s">
        <v>160</v>
      </c>
      <c r="B17" s="72">
        <v>88</v>
      </c>
      <c r="C17" s="78" t="s">
        <v>161</v>
      </c>
      <c r="D17" s="74">
        <v>0</v>
      </c>
      <c r="E17" s="74">
        <v>38</v>
      </c>
      <c r="F17" s="75">
        <f t="shared" si="1"/>
        <v>38</v>
      </c>
      <c r="G17" s="76">
        <f t="shared" si="0"/>
        <v>0</v>
      </c>
    </row>
    <row r="18" ht="24" customHeight="1" spans="1:7">
      <c r="A18" s="71" t="s">
        <v>162</v>
      </c>
      <c r="B18" s="72">
        <v>89</v>
      </c>
      <c r="C18" s="78" t="s">
        <v>163</v>
      </c>
      <c r="D18" s="74">
        <v>5</v>
      </c>
      <c r="E18" s="74">
        <v>42</v>
      </c>
      <c r="F18" s="75">
        <f t="shared" si="1"/>
        <v>37</v>
      </c>
      <c r="G18" s="76">
        <f t="shared" si="0"/>
        <v>0.12</v>
      </c>
    </row>
    <row r="19" ht="24" customHeight="1" spans="1:7">
      <c r="A19" s="71" t="s">
        <v>164</v>
      </c>
      <c r="B19" s="72">
        <v>90</v>
      </c>
      <c r="C19" s="73" t="s">
        <v>165</v>
      </c>
      <c r="D19" s="74">
        <v>0</v>
      </c>
      <c r="E19" s="74">
        <v>28</v>
      </c>
      <c r="F19" s="75">
        <f t="shared" si="1"/>
        <v>28</v>
      </c>
      <c r="G19" s="76">
        <f t="shared" si="0"/>
        <v>0</v>
      </c>
    </row>
    <row r="20" ht="24" customHeight="1" spans="1:7">
      <c r="A20" s="71" t="s">
        <v>166</v>
      </c>
      <c r="B20" s="72">
        <v>91</v>
      </c>
      <c r="C20" s="78" t="s">
        <v>167</v>
      </c>
      <c r="D20" s="74">
        <v>0</v>
      </c>
      <c r="E20" s="74">
        <v>12</v>
      </c>
      <c r="F20" s="75">
        <f t="shared" si="1"/>
        <v>12</v>
      </c>
      <c r="G20" s="76">
        <f t="shared" si="0"/>
        <v>0</v>
      </c>
    </row>
    <row r="21" ht="24" customHeight="1" spans="1:7">
      <c r="A21" s="71" t="s">
        <v>168</v>
      </c>
      <c r="B21" s="72">
        <v>92</v>
      </c>
      <c r="C21" s="73" t="s">
        <v>169</v>
      </c>
      <c r="D21" s="74">
        <v>0</v>
      </c>
      <c r="E21" s="74">
        <v>53</v>
      </c>
      <c r="F21" s="75">
        <f t="shared" si="1"/>
        <v>53</v>
      </c>
      <c r="G21" s="76">
        <f t="shared" si="0"/>
        <v>0</v>
      </c>
    </row>
    <row r="22" ht="24" customHeight="1" spans="1:7">
      <c r="A22" s="71" t="s">
        <v>170</v>
      </c>
      <c r="B22" s="72">
        <v>93</v>
      </c>
      <c r="C22" s="73" t="s">
        <v>171</v>
      </c>
      <c r="D22" s="74">
        <v>0</v>
      </c>
      <c r="E22" s="74">
        <v>77</v>
      </c>
      <c r="F22" s="75">
        <f t="shared" si="1"/>
        <v>77</v>
      </c>
      <c r="G22" s="76">
        <f t="shared" si="0"/>
        <v>0</v>
      </c>
    </row>
    <row r="23" ht="24" customHeight="1" spans="1:7">
      <c r="A23" s="77" t="s">
        <v>172</v>
      </c>
      <c r="B23" s="72">
        <v>94</v>
      </c>
      <c r="C23" s="78" t="s">
        <v>173</v>
      </c>
      <c r="D23" s="74">
        <v>7</v>
      </c>
      <c r="E23" s="74">
        <v>53</v>
      </c>
      <c r="F23" s="75">
        <f t="shared" si="1"/>
        <v>46</v>
      </c>
      <c r="G23" s="76">
        <f t="shared" si="0"/>
        <v>0.13</v>
      </c>
    </row>
    <row r="24" ht="24" customHeight="1" spans="1:7">
      <c r="A24" s="80" t="s">
        <v>174</v>
      </c>
      <c r="B24" s="81">
        <v>95</v>
      </c>
      <c r="C24" s="82" t="s">
        <v>175</v>
      </c>
      <c r="D24" s="83">
        <v>4</v>
      </c>
      <c r="E24" s="83">
        <v>62</v>
      </c>
      <c r="F24" s="84">
        <f t="shared" si="1"/>
        <v>58</v>
      </c>
      <c r="G24" s="85">
        <f t="shared" si="0"/>
        <v>0.06</v>
      </c>
    </row>
    <row r="25" ht="14.25"/>
  </sheetData>
  <mergeCells count="5">
    <mergeCell ref="A1:G1"/>
    <mergeCell ref="D2:G2"/>
    <mergeCell ref="A2:A3"/>
    <mergeCell ref="B2:B3"/>
    <mergeCell ref="C2:C3"/>
  </mergeCells>
  <conditionalFormatting sqref="C7">
    <cfRule type="duplicateValues" dxfId="2" priority="27"/>
    <cfRule type="duplicateValues" dxfId="2" priority="26"/>
  </conditionalFormatting>
  <conditionalFormatting sqref="C8">
    <cfRule type="duplicateValues" dxfId="2" priority="25"/>
    <cfRule type="duplicateValues" dxfId="2" priority="24"/>
  </conditionalFormatting>
  <conditionalFormatting sqref="A9">
    <cfRule type="duplicateValues" dxfId="2" priority="36"/>
    <cfRule type="duplicateValues" dxfId="2" priority="35"/>
  </conditionalFormatting>
  <conditionalFormatting sqref="C9">
    <cfRule type="duplicateValues" dxfId="2" priority="2"/>
    <cfRule type="duplicateValues" dxfId="2" priority="1"/>
  </conditionalFormatting>
  <conditionalFormatting sqref="C10">
    <cfRule type="duplicateValues" dxfId="2" priority="17"/>
    <cfRule type="duplicateValues" dxfId="2" priority="16"/>
  </conditionalFormatting>
  <conditionalFormatting sqref="C12">
    <cfRule type="duplicateValues" dxfId="2" priority="15"/>
    <cfRule type="duplicateValues" dxfId="2" priority="14"/>
  </conditionalFormatting>
  <conditionalFormatting sqref="C13">
    <cfRule type="duplicateValues" dxfId="2" priority="9"/>
    <cfRule type="duplicateValues" dxfId="2" priority="8"/>
  </conditionalFormatting>
  <conditionalFormatting sqref="C14">
    <cfRule type="duplicateValues" dxfId="2" priority="23"/>
    <cfRule type="duplicateValues" dxfId="2" priority="22"/>
  </conditionalFormatting>
  <conditionalFormatting sqref="C15">
    <cfRule type="duplicateValues" dxfId="2" priority="21"/>
    <cfRule type="duplicateValues" dxfId="2" priority="20"/>
  </conditionalFormatting>
  <conditionalFormatting sqref="C16">
    <cfRule type="duplicateValues" dxfId="2" priority="19"/>
    <cfRule type="duplicateValues" dxfId="2" priority="18"/>
  </conditionalFormatting>
  <conditionalFormatting sqref="C17">
    <cfRule type="duplicateValues" dxfId="2" priority="7"/>
    <cfRule type="duplicateValues" dxfId="2" priority="6"/>
  </conditionalFormatting>
  <conditionalFormatting sqref="C18">
    <cfRule type="duplicateValues" dxfId="2" priority="13"/>
    <cfRule type="duplicateValues" dxfId="2" priority="12"/>
  </conditionalFormatting>
  <conditionalFormatting sqref="C20">
    <cfRule type="duplicateValues" dxfId="2" priority="11"/>
    <cfRule type="duplicateValues" dxfId="2" priority="10"/>
  </conditionalFormatting>
  <conditionalFormatting sqref="A21">
    <cfRule type="duplicateValues" dxfId="1" priority="34"/>
  </conditionalFormatting>
  <conditionalFormatting sqref="A22">
    <cfRule type="duplicateValues" dxfId="1" priority="30"/>
  </conditionalFormatting>
  <conditionalFormatting sqref="A23">
    <cfRule type="duplicateValues" dxfId="2" priority="33"/>
    <cfRule type="duplicateValues" dxfId="2" priority="32"/>
  </conditionalFormatting>
  <conditionalFormatting sqref="C23">
    <cfRule type="duplicateValues" dxfId="2" priority="5"/>
    <cfRule type="duplicateValues" dxfId="2" priority="4"/>
  </conditionalFormatting>
  <conditionalFormatting sqref="A24">
    <cfRule type="duplicateValues" dxfId="1" priority="31"/>
  </conditionalFormatting>
  <conditionalFormatting sqref="C24:E24">
    <cfRule type="duplicateValues" dxfId="1" priority="3"/>
  </conditionalFormatting>
  <conditionalFormatting sqref="A5:A6">
    <cfRule type="duplicateValues" dxfId="1" priority="40"/>
  </conditionalFormatting>
  <conditionalFormatting sqref="A7:A8">
    <cfRule type="duplicateValues" dxfId="2" priority="39"/>
    <cfRule type="duplicateValues" dxfId="2" priority="38"/>
  </conditionalFormatting>
  <conditionalFormatting sqref="A10:A20">
    <cfRule type="duplicateValues" dxfId="1" priority="37"/>
  </conditionalFormatting>
  <conditionalFormatting sqref="C5:C6">
    <cfRule type="duplicateValues" dxfId="1" priority="28"/>
  </conditionalFormatting>
  <conditionalFormatting sqref="A1:A4 A25:A1048576">
    <cfRule type="duplicateValues" dxfId="2" priority="140"/>
  </conditionalFormatting>
  <conditionalFormatting sqref="B5 B7 B9 B11 B13 B15 B17 B19 B21 B23">
    <cfRule type="duplicateValues" dxfId="2" priority="102"/>
    <cfRule type="duplicateValues" dxfId="2" priority="101"/>
  </conditionalFormatting>
  <conditionalFormatting sqref="B6 B8 B10 B12 B14 B16 B18 B20 B22 B24">
    <cfRule type="duplicateValues" dxfId="2" priority="100"/>
    <cfRule type="duplicateValues" dxfId="2" priority="99"/>
  </conditionalFormatting>
  <conditionalFormatting sqref="C11 C19 C21:C22">
    <cfRule type="duplicateValues" dxfId="1" priority="29"/>
  </conditionalFormatting>
  <dataValidations count="1">
    <dataValidation type="custom" allowBlank="1" showInputMessage="1" showErrorMessage="1" error="需求人数应小于求职人数" sqref="E5:E24">
      <formula1>D5&lt;E5</formula1>
    </dataValidation>
  </dataValidations>
  <pageMargins left="0.700694444444445" right="0.700694444444445" top="0.751388888888889" bottom="0.751388888888889" header="0.298611111111111" footer="0.298611111111111"/>
  <pageSetup paperSize="9" scale="92" orientation="portrait" horizontalDpi="600"/>
  <headerFooter>
    <oddFooter>&amp;C &amp;P 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18"/>
  <sheetViews>
    <sheetView topLeftCell="A12" workbookViewId="0">
      <selection activeCell="A14" sqref="A14:D14"/>
    </sheetView>
  </sheetViews>
  <sheetFormatPr defaultColWidth="9" defaultRowHeight="13.5"/>
  <cols>
    <col min="1" max="1" width="27" customWidth="1"/>
    <col min="2" max="2" width="4.88333333333333" customWidth="1"/>
    <col min="3" max="3" width="28.5" customWidth="1"/>
    <col min="4" max="4" width="26.1333333333333" customWidth="1"/>
    <col min="9" max="9" width="11.5"/>
  </cols>
  <sheetData>
    <row r="1" ht="33.75" customHeight="1" spans="1:4">
      <c r="A1" s="25" t="s">
        <v>176</v>
      </c>
      <c r="B1" s="25"/>
      <c r="C1" s="25"/>
      <c r="D1" s="25"/>
    </row>
    <row r="2" ht="22.5" customHeight="1" spans="1:4">
      <c r="A2" s="26"/>
      <c r="B2" s="27"/>
      <c r="C2" s="32" t="s">
        <v>3</v>
      </c>
      <c r="D2" s="28" t="s">
        <v>177</v>
      </c>
    </row>
    <row r="3" ht="22.5" customHeight="1" spans="1:4">
      <c r="A3" s="33"/>
      <c r="B3" s="27"/>
      <c r="C3" s="32" t="s">
        <v>7</v>
      </c>
      <c r="D3" s="28" t="s">
        <v>17</v>
      </c>
    </row>
    <row r="4" ht="22.5" customHeight="1" spans="1:4">
      <c r="A4" s="34" t="s">
        <v>9</v>
      </c>
      <c r="B4" s="35" t="s">
        <v>10</v>
      </c>
      <c r="C4" s="35">
        <v>25</v>
      </c>
      <c r="D4" s="29">
        <v>26</v>
      </c>
    </row>
    <row r="5" ht="22.5" customHeight="1" spans="1:4">
      <c r="A5" s="39" t="s">
        <v>178</v>
      </c>
      <c r="B5" s="35">
        <v>97</v>
      </c>
      <c r="C5" s="47">
        <v>4786</v>
      </c>
      <c r="D5" s="55">
        <v>0.159</v>
      </c>
    </row>
    <row r="6" ht="22.5" customHeight="1" spans="1:4">
      <c r="A6" s="36" t="s">
        <v>179</v>
      </c>
      <c r="B6" s="35">
        <v>98</v>
      </c>
      <c r="C6" s="47">
        <v>3946</v>
      </c>
      <c r="D6" s="38">
        <f>IFERROR(ROUND(C6*100/$C$5,2),"-")</f>
        <v>82.45</v>
      </c>
    </row>
    <row r="7" ht="22.5" customHeight="1" spans="1:4">
      <c r="A7" s="36" t="s">
        <v>180</v>
      </c>
      <c r="B7" s="35">
        <v>99</v>
      </c>
      <c r="C7" s="47">
        <v>1012</v>
      </c>
      <c r="D7" s="55">
        <v>0.0901</v>
      </c>
    </row>
    <row r="8" ht="22.5" customHeight="1" spans="1:4">
      <c r="A8" s="36" t="s">
        <v>181</v>
      </c>
      <c r="B8" s="35">
        <v>100</v>
      </c>
      <c r="C8" s="47">
        <v>1363</v>
      </c>
      <c r="D8" s="55">
        <v>0.1213</v>
      </c>
    </row>
    <row r="9" ht="22.5" customHeight="1" spans="1:4">
      <c r="A9" s="36" t="s">
        <v>182</v>
      </c>
      <c r="B9" s="35">
        <v>101</v>
      </c>
      <c r="C9" s="47">
        <v>112</v>
      </c>
      <c r="D9" s="55">
        <v>0.01</v>
      </c>
    </row>
    <row r="10" ht="22.5" customHeight="1" spans="1:9">
      <c r="A10" s="36" t="s">
        <v>183</v>
      </c>
      <c r="B10" s="35">
        <v>102</v>
      </c>
      <c r="C10" s="47">
        <v>1584</v>
      </c>
      <c r="D10" s="55">
        <v>0.141</v>
      </c>
      <c r="I10" s="58"/>
    </row>
    <row r="11" ht="22.5" customHeight="1" spans="1:9">
      <c r="A11" s="36" t="s">
        <v>184</v>
      </c>
      <c r="B11" s="35">
        <v>103</v>
      </c>
      <c r="C11" s="47">
        <v>2352</v>
      </c>
      <c r="D11" s="55">
        <v>0.4764</v>
      </c>
      <c r="I11" s="58"/>
    </row>
    <row r="12" ht="22.5" customHeight="1" spans="1:9">
      <c r="A12" s="36" t="s">
        <v>185</v>
      </c>
      <c r="B12" s="35">
        <v>104</v>
      </c>
      <c r="C12" s="47">
        <v>25</v>
      </c>
      <c r="D12" s="55">
        <v>0.0022</v>
      </c>
      <c r="I12" s="58"/>
    </row>
    <row r="13" ht="22.5" customHeight="1" spans="1:9">
      <c r="A13" s="42" t="s">
        <v>21</v>
      </c>
      <c r="B13" s="43"/>
      <c r="C13" s="50">
        <f>C5+C7+C8+C9+C10+C11+C12</f>
        <v>11234</v>
      </c>
      <c r="D13" s="57">
        <f>SUM(D5:D12)</f>
        <v>83.45</v>
      </c>
      <c r="I13" s="58"/>
    </row>
    <row r="14" ht="109.5" customHeight="1" spans="1:9">
      <c r="A14" s="24"/>
      <c r="B14" s="24"/>
      <c r="C14" s="24"/>
      <c r="D14" s="24"/>
      <c r="I14" s="58"/>
    </row>
    <row r="15" spans="9:9">
      <c r="I15" s="58"/>
    </row>
    <row r="16" spans="9:9">
      <c r="I16" s="58"/>
    </row>
    <row r="17" spans="9:9">
      <c r="I17" s="58"/>
    </row>
    <row r="18" spans="9:9">
      <c r="I18" s="58"/>
    </row>
  </sheetData>
  <mergeCells count="3">
    <mergeCell ref="A1:D1"/>
    <mergeCell ref="A14:D14"/>
    <mergeCell ref="A2:B3"/>
  </mergeCells>
  <conditionalFormatting sqref="C13">
    <cfRule type="expression" dxfId="0" priority="2">
      <formula>$C$13&lt;&gt;按职业分组的供求人数!$E$14</formula>
    </cfRule>
  </conditionalFormatting>
  <conditionalFormatting sqref="C5:C6">
    <cfRule type="expression" dxfId="0" priority="1">
      <formula>$C$5&lt;$C$6</formula>
    </cfRule>
  </conditionalFormatting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&amp;C&amp;P 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9"/>
  <sheetViews>
    <sheetView topLeftCell="A9" workbookViewId="0">
      <selection activeCell="A9" sqref="A9:D9"/>
    </sheetView>
  </sheetViews>
  <sheetFormatPr defaultColWidth="9" defaultRowHeight="13.5" outlineLevelCol="3"/>
  <cols>
    <col min="1" max="1" width="16" customWidth="1"/>
    <col min="2" max="2" width="9.63333333333333" customWidth="1"/>
    <col min="3" max="4" width="29.75" customWidth="1"/>
  </cols>
  <sheetData>
    <row r="1" ht="33.75" customHeight="1" spans="1:4">
      <c r="A1" s="25" t="s">
        <v>186</v>
      </c>
      <c r="B1" s="25"/>
      <c r="C1" s="25"/>
      <c r="D1" s="25"/>
    </row>
    <row r="2" ht="22.5" customHeight="1" spans="1:4">
      <c r="A2" s="26"/>
      <c r="B2" s="27"/>
      <c r="C2" s="29" t="s">
        <v>65</v>
      </c>
      <c r="D2" s="29"/>
    </row>
    <row r="3" ht="22.5" customHeight="1" spans="1:4">
      <c r="A3" s="30"/>
      <c r="B3" s="31"/>
      <c r="C3" s="32" t="s">
        <v>3</v>
      </c>
      <c r="D3" s="28" t="s">
        <v>67</v>
      </c>
    </row>
    <row r="4" ht="22.5" customHeight="1" spans="1:4">
      <c r="A4" s="33"/>
      <c r="B4" s="27"/>
      <c r="C4" s="32" t="s">
        <v>7</v>
      </c>
      <c r="D4" s="28" t="s">
        <v>17</v>
      </c>
    </row>
    <row r="5" ht="22.5" customHeight="1" spans="1:4">
      <c r="A5" s="26" t="s">
        <v>9</v>
      </c>
      <c r="B5" s="35" t="s">
        <v>10</v>
      </c>
      <c r="C5" s="35">
        <v>29</v>
      </c>
      <c r="D5" s="29">
        <v>30</v>
      </c>
    </row>
    <row r="6" ht="22.5" customHeight="1" spans="1:4">
      <c r="A6" s="34" t="s">
        <v>187</v>
      </c>
      <c r="B6" s="35">
        <v>106</v>
      </c>
      <c r="C6" s="47">
        <f>11234*D6</f>
        <v>6458.4266</v>
      </c>
      <c r="D6" s="55">
        <v>0.5749</v>
      </c>
    </row>
    <row r="7" ht="22.5" customHeight="1" spans="1:4">
      <c r="A7" s="34" t="s">
        <v>188</v>
      </c>
      <c r="B7" s="35">
        <v>107</v>
      </c>
      <c r="C7" s="47">
        <f>11234*D7</f>
        <v>4775.5734</v>
      </c>
      <c r="D7" s="55">
        <v>0.4251</v>
      </c>
    </row>
    <row r="8" ht="22.5" customHeight="1" spans="1:4">
      <c r="A8" s="48" t="s">
        <v>21</v>
      </c>
      <c r="B8" s="43"/>
      <c r="C8" s="50">
        <f>C6+C7</f>
        <v>11234</v>
      </c>
      <c r="D8" s="56">
        <f>SUM(D6:D7)</f>
        <v>1</v>
      </c>
    </row>
    <row r="9" ht="69" customHeight="1" spans="1:4">
      <c r="A9" s="24"/>
      <c r="B9" s="24"/>
      <c r="C9" s="24"/>
      <c r="D9" s="24"/>
    </row>
  </sheetData>
  <mergeCells count="4">
    <mergeCell ref="A1:D1"/>
    <mergeCell ref="C2:D2"/>
    <mergeCell ref="A9:D9"/>
    <mergeCell ref="A2:B4"/>
  </mergeCells>
  <conditionalFormatting sqref="C8">
    <cfRule type="expression" dxfId="0" priority="1">
      <formula>$C$8&lt;&gt;按职业分组的供求人数!$E$14</formula>
    </cfRule>
  </conditionalFormatting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供求总体人数</vt:lpstr>
      <vt:lpstr>按产业分组的需求人数</vt:lpstr>
      <vt:lpstr>按行业分组的需求人数</vt:lpstr>
      <vt:lpstr>按用人单位性质划分的需求人数</vt:lpstr>
      <vt:lpstr>按职业分组的供求人数</vt:lpstr>
      <vt:lpstr>需求大于求职缺口最大的前二十个职业情况</vt:lpstr>
      <vt:lpstr>需求小于求职缺口最大的前二十个职业情况</vt:lpstr>
      <vt:lpstr>按求职人员类别分组的求职人数</vt:lpstr>
      <vt:lpstr>按性别分组的供求人数</vt:lpstr>
      <vt:lpstr>按年龄分组的供求人数</vt:lpstr>
      <vt:lpstr>按文化程度分组的供求人数</vt:lpstr>
      <vt:lpstr>按技术等级分组的供求人数</vt:lpstr>
      <vt:lpstr>版本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2023-02-14T00:58:00Z</dcterms:created>
  <dcterms:modified xsi:type="dcterms:W3CDTF">2025-10-21T03:28:08Z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42E21AE88DDD4F8181B21F125290A95E</vt:lpwstr>
  </property>
  <property fmtid="{D5CDD505-2E9C-101B-9397-08002B2CF9AE}" pid="3" name="KSOProductBuildVer">
    <vt:lpwstr>2052-12.1.0.23125</vt:lpwstr>
  </property>
</Properties>
</file>