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 workbookAlgorithmName="SHA-512" workbookHashValue="3v/AnT4uxHBUP/34/HaS/9zYslEyruwBt+V539SVTzfdc0bMZ1nVRx874+qBcIgXRcA0Oo7HtrHyOZJSNMpmDA==" workbookSaltValue="WWyIMFbadU5TRXylbtNibA==" workbookSpinCount="100000" lockStructure="1"/>
  <bookViews>
    <workbookView windowWidth="27945" windowHeight="12375" tabRatio="727" firstSheet="6" activeTab="11"/>
  </bookViews>
  <sheets>
    <sheet name="供求总体人数" sheetId="1" r:id="rId1"/>
    <sheet name="按产业分组的需求人数" sheetId="2" r:id="rId2"/>
    <sheet name="按行业分组的需求人数" sheetId="3" r:id="rId3"/>
    <sheet name="按用人单位性质划分的需求人数" sheetId="4" r:id="rId4"/>
    <sheet name="按职业分组的供求人数" sheetId="5" r:id="rId5"/>
    <sheet name="需求大于求职缺口最大的前二十个职业情况" sheetId="6" r:id="rId6"/>
    <sheet name="需求小于求职缺口最大的前二十个职业情况" sheetId="7" r:id="rId7"/>
    <sheet name="按求职人员类别分组的求职人数" sheetId="8" r:id="rId8"/>
    <sheet name="按性别分组的供求人数" sheetId="9" r:id="rId9"/>
    <sheet name="按年龄分组的供求人数" sheetId="10" r:id="rId10"/>
    <sheet name="按文化程度分组的供求人数" sheetId="11" r:id="rId11"/>
    <sheet name="按技术等级分组的供求人数" sheetId="12" r:id="rId12"/>
    <sheet name="版本" sheetId="14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汤妙英</author>
  </authors>
  <commentList>
    <comment ref="A1" authorId="0">
      <text>
        <r>
          <rPr>
            <sz val="14"/>
            <rFont val="楷体"/>
            <charset val="134"/>
          </rPr>
          <t xml:space="preserve">1.本模板仅填写白色空格栏即可，蓝色栏数据可以自动计算结果。
2.各分表中，表一《供求总体人数》、续表一《按产业分组的需求人数》数据自动计算结果，无需填写。
3.本模板已对各表格设置平衡检查，填写完数据，如出现红色单元格，说明该表格数据表间关系或与其他表（续表）数据逻辑关系有误，请检查并更正。
4.如需打印所有表格，可选择打印内容为“整个工作簿”一次性打印所有工作表。
</t>
        </r>
        <r>
          <rPr>
            <sz val="11"/>
            <rFont val="楷体"/>
            <charset val="13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汤妙英</author>
  </authors>
  <commentList>
    <comment ref="C6" authorId="0">
      <text>
        <r>
          <rPr>
            <sz val="9"/>
            <rFont val="宋体"/>
            <charset val="134"/>
          </rPr>
          <t>“其中，农、林、牧、渔专业及辅助性活动”应</t>
        </r>
        <r>
          <rPr>
            <b/>
            <sz val="9"/>
            <rFont val="宋体"/>
            <charset val="134"/>
          </rPr>
          <t>小于或等于</t>
        </r>
        <r>
          <rPr>
            <sz val="9"/>
            <rFont val="宋体"/>
            <charset val="134"/>
          </rPr>
          <t xml:space="preserve">“农、林、牧、渔业”
</t>
        </r>
      </text>
    </comment>
    <comment ref="C8" authorId="0">
      <text>
        <r>
          <rPr>
            <sz val="9"/>
            <rFont val="宋体"/>
            <charset val="134"/>
          </rPr>
          <t>“其中，开采专业及辅助性活动”应</t>
        </r>
        <r>
          <rPr>
            <b/>
            <sz val="9"/>
            <rFont val="宋体"/>
            <charset val="134"/>
          </rPr>
          <t>小于或等于</t>
        </r>
        <r>
          <rPr>
            <sz val="9"/>
            <rFont val="宋体"/>
            <charset val="134"/>
          </rPr>
          <t xml:space="preserve">“采矿业”
</t>
        </r>
      </text>
    </comment>
    <comment ref="C10" authorId="0">
      <text>
        <r>
          <rPr>
            <sz val="9"/>
            <rFont val="宋体"/>
            <charset val="134"/>
          </rPr>
          <t>“其中，金属制品、机械和设备修理业”应</t>
        </r>
        <r>
          <rPr>
            <b/>
            <sz val="9"/>
            <rFont val="宋体"/>
            <charset val="134"/>
          </rPr>
          <t>小于或等于</t>
        </r>
        <r>
          <rPr>
            <sz val="9"/>
            <rFont val="宋体"/>
            <charset val="134"/>
          </rPr>
          <t xml:space="preserve">“制造业”
</t>
        </r>
      </text>
    </comment>
  </commentList>
</comments>
</file>

<file path=xl/comments3.xml><?xml version="1.0" encoding="utf-8"?>
<comments xmlns="http://schemas.openxmlformats.org/spreadsheetml/2006/main">
  <authors>
    <author>汤妙英</author>
  </authors>
  <commentList>
    <comment ref="A1" authorId="0">
      <text>
        <r>
          <rPr>
            <sz val="16"/>
            <rFont val="楷体"/>
            <charset val="134"/>
          </rPr>
          <t>如“项目”和“职业代码”出现橙色单元格，表示该单元格“项目”或“职业代码”出现重复。</t>
        </r>
      </text>
    </comment>
    <comment ref="E5" authorId="0">
      <text>
        <r>
          <rPr>
            <sz val="9"/>
            <rFont val="宋体"/>
            <charset val="134"/>
          </rPr>
          <t xml:space="preserve">“需求人数”应大于“求职人数”
</t>
        </r>
      </text>
    </comment>
  </commentList>
</comments>
</file>

<file path=xl/comments4.xml><?xml version="1.0" encoding="utf-8"?>
<comments xmlns="http://schemas.openxmlformats.org/spreadsheetml/2006/main">
  <authors>
    <author>汤妙英</author>
  </authors>
  <commentList>
    <comment ref="A1" authorId="0">
      <text>
        <r>
          <rPr>
            <sz val="16"/>
            <rFont val="楷体"/>
            <charset val="134"/>
          </rPr>
          <t xml:space="preserve">如“项目”和“职业代码”出现橙色单元格，表示该单元格“项目”或“职业代码”出现重复。
</t>
        </r>
      </text>
    </comment>
    <comment ref="E5" authorId="0">
      <text>
        <r>
          <rPr>
            <sz val="9"/>
            <rFont val="宋体"/>
            <charset val="134"/>
          </rPr>
          <t xml:space="preserve">“需求人数”应小于“求职人数”
</t>
        </r>
      </text>
    </comment>
  </commentList>
</comments>
</file>

<file path=xl/comments5.xml><?xml version="1.0" encoding="utf-8"?>
<comments xmlns="http://schemas.openxmlformats.org/spreadsheetml/2006/main">
  <authors>
    <author>汤妙英</author>
  </authors>
  <commentList>
    <comment ref="C6" authorId="0">
      <text>
        <r>
          <rPr>
            <sz val="9"/>
            <rFont val="宋体"/>
            <charset val="134"/>
          </rPr>
          <t>“其中：应届高校毕业生”应</t>
        </r>
        <r>
          <rPr>
            <b/>
            <sz val="9"/>
            <rFont val="宋体"/>
            <charset val="134"/>
          </rPr>
          <t>小于或等于</t>
        </r>
        <r>
          <rPr>
            <sz val="9"/>
            <rFont val="宋体"/>
            <charset val="134"/>
          </rPr>
          <t>“新成长失业青年”</t>
        </r>
      </text>
    </comment>
  </commentList>
</comments>
</file>

<file path=xl/comments6.xml><?xml version="1.0" encoding="utf-8"?>
<comments xmlns="http://schemas.openxmlformats.org/spreadsheetml/2006/main">
  <authors>
    <author>汤妙英</author>
  </authors>
  <commentList>
    <comment ref="C8" authorId="0">
      <text>
        <r>
          <rPr>
            <sz val="9"/>
            <rFont val="宋体"/>
            <charset val="134"/>
          </rPr>
          <t>“其中：职高、技校、中专”</t>
        </r>
        <r>
          <rPr>
            <b/>
            <sz val="9"/>
            <rFont val="宋体"/>
            <charset val="134"/>
          </rPr>
          <t>应小于或等于</t>
        </r>
        <r>
          <rPr>
            <sz val="9"/>
            <rFont val="宋体"/>
            <charset val="134"/>
          </rPr>
          <t xml:space="preserve">“高中”
</t>
        </r>
      </text>
    </comment>
    <comment ref="E8" authorId="0">
      <text>
        <r>
          <rPr>
            <sz val="9"/>
            <rFont val="宋体"/>
            <charset val="134"/>
          </rPr>
          <t>“其中：职高、技校、中专”</t>
        </r>
        <r>
          <rPr>
            <b/>
            <sz val="9"/>
            <rFont val="宋体"/>
            <charset val="134"/>
          </rPr>
          <t>应小于或等于</t>
        </r>
        <r>
          <rPr>
            <sz val="9"/>
            <rFont val="宋体"/>
            <charset val="134"/>
          </rPr>
          <t xml:space="preserve">“高中”
</t>
        </r>
      </text>
    </comment>
  </commentList>
</comments>
</file>

<file path=xl/sharedStrings.xml><?xml version="1.0" encoding="utf-8"?>
<sst xmlns="http://schemas.openxmlformats.org/spreadsheetml/2006/main" count="296" uniqueCount="176">
  <si>
    <r>
      <t xml:space="preserve">阳江市公共就业服务机构市场职业供求状况分析  </t>
    </r>
    <r>
      <rPr>
        <b/>
        <sz val="20"/>
        <color rgb="FF494949"/>
        <rFont val="微软雅黑"/>
        <charset val="134"/>
      </rPr>
      <t xml:space="preserve">
</t>
    </r>
    <r>
      <rPr>
        <sz val="12"/>
        <color rgb="FF494949"/>
        <rFont val="微软雅黑"/>
        <charset val="134"/>
      </rPr>
      <t xml:space="preserve"> 
                                                 </t>
    </r>
    <r>
      <rPr>
        <b/>
        <sz val="16"/>
        <color rgb="FF494949"/>
        <rFont val="Times New Roman"/>
        <charset val="134"/>
      </rPr>
      <t>2025</t>
    </r>
    <r>
      <rPr>
        <b/>
        <sz val="16"/>
        <color rgb="FF494949"/>
        <rFont val="宋体"/>
        <charset val="134"/>
      </rPr>
      <t>年二</t>
    </r>
    <r>
      <rPr>
        <b/>
        <sz val="16"/>
        <color rgb="FF494949"/>
        <rFont val="楷体"/>
        <charset val="134"/>
      </rPr>
      <t>季度</t>
    </r>
    <r>
      <rPr>
        <b/>
        <sz val="16"/>
        <color rgb="FF494949"/>
        <rFont val="微软雅黑"/>
        <charset val="134"/>
      </rPr>
      <t xml:space="preserve">
</t>
    </r>
    <r>
      <rPr>
        <b/>
        <sz val="14"/>
        <color rgb="FF494949"/>
        <rFont val="微软雅黑"/>
        <charset val="134"/>
      </rPr>
      <t xml:space="preserve">
</t>
    </r>
    <r>
      <rPr>
        <sz val="14"/>
        <color rgb="FF494949"/>
        <rFont val="宋体"/>
        <charset val="134"/>
      </rPr>
      <t>填报单位：阳江市人力资源和社会保障局</t>
    </r>
    <r>
      <rPr>
        <b/>
        <sz val="16"/>
        <color rgb="FF494949"/>
        <rFont val="微软雅黑"/>
        <charset val="134"/>
      </rPr>
      <t xml:space="preserve">
                                </t>
    </r>
    <r>
      <rPr>
        <b/>
        <sz val="20"/>
        <color rgb="FF494949"/>
        <rFont val="微软雅黑"/>
        <charset val="134"/>
      </rPr>
      <t>表一：供求总体人数</t>
    </r>
  </si>
  <si>
    <t>K6PTE5PB[B2]</t>
  </si>
  <si>
    <t>需求人数</t>
  </si>
  <si>
    <t>求职人数</t>
  </si>
  <si>
    <t>求人倍率</t>
  </si>
  <si>
    <t>K6PTE5PB[A3]</t>
  </si>
  <si>
    <t>K6PTE5PB[B3]</t>
  </si>
  <si>
    <t>人</t>
  </si>
  <si>
    <t>倍</t>
  </si>
  <si>
    <t>甲</t>
  </si>
  <si>
    <t>序号</t>
  </si>
  <si>
    <t>2</t>
  </si>
  <si>
    <t>3</t>
  </si>
  <si>
    <t>本期有效数</t>
  </si>
  <si>
    <t>1</t>
  </si>
  <si>
    <t>续表一：按产业分组的需求人数</t>
  </si>
  <si>
    <t>所占比重</t>
  </si>
  <si>
    <t>%</t>
  </si>
  <si>
    <t>第一产业</t>
  </si>
  <si>
    <t>第二产业</t>
  </si>
  <si>
    <t>第三产业</t>
  </si>
  <si>
    <t>合计</t>
  </si>
  <si>
    <t>续表二：按行业分组的需求人数</t>
  </si>
  <si>
    <t>农、林、牧、渔业</t>
  </si>
  <si>
    <t xml:space="preserve">    其中，农、林、牧、渔专业及辅助性活动</t>
  </si>
  <si>
    <t>采矿业</t>
  </si>
  <si>
    <t xml:space="preserve">    其中，开采专业及辅助性活动</t>
  </si>
  <si>
    <t>制造业</t>
  </si>
  <si>
    <t xml:space="preserve">    其中，金属制品、机械和设备修理业</t>
  </si>
  <si>
    <t>电力、热力、燃气及水生产和供应业</t>
  </si>
  <si>
    <t>建筑业</t>
  </si>
  <si>
    <t>批发和零售业</t>
  </si>
  <si>
    <t>交通运输、仓储和邮政业</t>
  </si>
  <si>
    <t>住宿和餐饮业</t>
  </si>
  <si>
    <t>信息传输、软件和信息技术服务业</t>
  </si>
  <si>
    <t>金融业</t>
  </si>
  <si>
    <t>房地产业</t>
  </si>
  <si>
    <t>租赁和商务服务业</t>
  </si>
  <si>
    <t>科学研究和技术服务业</t>
  </si>
  <si>
    <t>水利、环境和公共设施管理业</t>
  </si>
  <si>
    <t>居民服务、修理和其他服务业</t>
  </si>
  <si>
    <t>教育</t>
  </si>
  <si>
    <t>卫生和社会工作</t>
  </si>
  <si>
    <t>文化、体育和娱乐业</t>
  </si>
  <si>
    <t>公共管理、社会保障和社会组织</t>
  </si>
  <si>
    <t>国际组织</t>
  </si>
  <si>
    <t>续表三：按用人单位性质划分的需求人数</t>
  </si>
  <si>
    <t>用人单位需求情况</t>
  </si>
  <si>
    <t>企  业</t>
  </si>
  <si>
    <t xml:space="preserve">    其中： 内资企业</t>
  </si>
  <si>
    <t xml:space="preserve">         国有企业</t>
  </si>
  <si>
    <t xml:space="preserve">         集体企业</t>
  </si>
  <si>
    <t xml:space="preserve">         股份合作企业</t>
  </si>
  <si>
    <t xml:space="preserve">         联营企业</t>
  </si>
  <si>
    <t xml:space="preserve">         有限责任公司</t>
  </si>
  <si>
    <t xml:space="preserve">         股份有限公司</t>
  </si>
  <si>
    <t xml:space="preserve">         私营企业</t>
  </si>
  <si>
    <t xml:space="preserve">         其他企业</t>
  </si>
  <si>
    <t xml:space="preserve">     港、澳、台商投资企业</t>
  </si>
  <si>
    <t xml:space="preserve">    外商投资企业</t>
  </si>
  <si>
    <t xml:space="preserve">    个体经营</t>
  </si>
  <si>
    <t>事  业</t>
  </si>
  <si>
    <t>机  关</t>
  </si>
  <si>
    <t>其  他</t>
  </si>
  <si>
    <t>续表四：按职业分组的供求人数</t>
  </si>
  <si>
    <t>劳动力供求人数比较</t>
  </si>
  <si>
    <t>需求比重</t>
  </si>
  <si>
    <t>求职比重</t>
  </si>
  <si>
    <t>单位负责人</t>
  </si>
  <si>
    <t>专业技术人员</t>
  </si>
  <si>
    <t>办事人员和有关人员</t>
  </si>
  <si>
    <t>社会生产服务和生活服务人员</t>
  </si>
  <si>
    <t>农林牧渔业生产及辅助人员</t>
  </si>
  <si>
    <t>生产制造及有关人员</t>
  </si>
  <si>
    <t>其他</t>
  </si>
  <si>
    <t>无要求</t>
  </si>
  <si>
    <t>——</t>
  </si>
  <si>
    <t>续表五：需求大于求职缺口最大的前二十个职业情况(职业细类)</t>
  </si>
  <si>
    <t>项  目</t>
  </si>
  <si>
    <t>代码</t>
  </si>
  <si>
    <t>职业代码</t>
  </si>
  <si>
    <t>需求大于求职缺口最大的前二十个职业（职业细类）</t>
  </si>
  <si>
    <t>缺口数</t>
  </si>
  <si>
    <t>乙</t>
  </si>
  <si>
    <t>15</t>
  </si>
  <si>
    <t>16</t>
  </si>
  <si>
    <t>17</t>
  </si>
  <si>
    <t>18</t>
  </si>
  <si>
    <t>19</t>
  </si>
  <si>
    <t>家政服务员</t>
  </si>
  <si>
    <t>4-10-01-06</t>
  </si>
  <si>
    <t>快递员</t>
  </si>
  <si>
    <t>4-02-07-08</t>
  </si>
  <si>
    <t>餐厅服务员</t>
  </si>
  <si>
    <t>4-03-02-05</t>
  </si>
  <si>
    <t>中式烹调师</t>
  </si>
  <si>
    <t>4-03-02-01</t>
  </si>
  <si>
    <t>企业经理</t>
  </si>
  <si>
    <t>1-06-01-02</t>
  </si>
  <si>
    <t>前厅服务员</t>
  </si>
  <si>
    <t>4-03-01-01</t>
  </si>
  <si>
    <t>电工</t>
  </si>
  <si>
    <t>6-31-01-03</t>
  </si>
  <si>
    <t>物业管理师</t>
  </si>
  <si>
    <t>4-06-01-01</t>
  </si>
  <si>
    <t>营销员</t>
  </si>
  <si>
    <t>4-01-02-01</t>
  </si>
  <si>
    <t>保安员</t>
  </si>
  <si>
    <t>4-07-05-01</t>
  </si>
  <si>
    <t>续表六：需求小于求职缺口最大的前二十个职业（职业细类）</t>
  </si>
  <si>
    <t>需求小于求职缺口最大的前二十个职业（职业细类）</t>
  </si>
  <si>
    <t>20</t>
  </si>
  <si>
    <t>21</t>
  </si>
  <si>
    <t>22</t>
  </si>
  <si>
    <t>23</t>
  </si>
  <si>
    <t>24</t>
  </si>
  <si>
    <t>包装工</t>
  </si>
  <si>
    <t>6-31-05-00</t>
  </si>
  <si>
    <t>保洁员</t>
  </si>
  <si>
    <t>4-09-08-01</t>
  </si>
  <si>
    <t>机电设备维修工</t>
  </si>
  <si>
    <t>6-31-01-10</t>
  </si>
  <si>
    <t>会计专业人员</t>
  </si>
  <si>
    <t>2-06-03-00</t>
  </si>
  <si>
    <t>幼儿园教师</t>
  </si>
  <si>
    <t>2-08-03-00</t>
  </si>
  <si>
    <t>收银员</t>
  </si>
  <si>
    <t>4-01-02-04</t>
  </si>
  <si>
    <t>全媒体运营师</t>
  </si>
  <si>
    <t>4-13-01-05</t>
  </si>
  <si>
    <t>美发师</t>
  </si>
  <si>
    <t>4-10-03-02</t>
  </si>
  <si>
    <t>水泥生产工</t>
  </si>
  <si>
    <t>6-15-01-01</t>
  </si>
  <si>
    <t>小学教师</t>
  </si>
  <si>
    <t>2-08-02-04</t>
  </si>
  <si>
    <t>行政执法员</t>
  </si>
  <si>
    <t>3-01-03-01</t>
  </si>
  <si>
    <t>房地产经纪人</t>
  </si>
  <si>
    <t>4-06-02-01</t>
  </si>
  <si>
    <t>续表七：按求职人员类别分组的求职人数</t>
  </si>
  <si>
    <t>求职比重（%）</t>
  </si>
  <si>
    <t>新成长失业青年</t>
  </si>
  <si>
    <t xml:space="preserve">    其中：应届高校毕业生</t>
  </si>
  <si>
    <t>失业人员</t>
  </si>
  <si>
    <t>在业人员</t>
  </si>
  <si>
    <t>退休人员</t>
  </si>
  <si>
    <t>在学人员</t>
  </si>
  <si>
    <t>本市农村求职人员</t>
  </si>
  <si>
    <t>外地户籍求职人员</t>
  </si>
  <si>
    <t>续表八：按性别分组的供求人数</t>
  </si>
  <si>
    <t>男</t>
  </si>
  <si>
    <t>女</t>
  </si>
  <si>
    <t>续表九：按年龄分组的供求人数</t>
  </si>
  <si>
    <t>16-24岁</t>
  </si>
  <si>
    <t>25-34岁</t>
  </si>
  <si>
    <t>35-44岁</t>
  </si>
  <si>
    <t>45岁以上</t>
  </si>
  <si>
    <t>续表十:按文化程度分组的供求人数</t>
  </si>
  <si>
    <t>初中及以下</t>
  </si>
  <si>
    <t>高中</t>
  </si>
  <si>
    <t xml:space="preserve">    其中：职高、技校、中专</t>
  </si>
  <si>
    <t>大专</t>
  </si>
  <si>
    <t>大学</t>
  </si>
  <si>
    <t>硕士以上</t>
  </si>
  <si>
    <t>续表十一：按技术等级分组的供求人数</t>
  </si>
  <si>
    <t>职业资格五级(初级技能)</t>
  </si>
  <si>
    <t>职业资格四级(中级技能)</t>
  </si>
  <si>
    <t>职业资格三级(高级技能)</t>
  </si>
  <si>
    <t>职业资格二级(技师)</t>
  </si>
  <si>
    <t>职业资格一级(高级技师)</t>
  </si>
  <si>
    <t>初级职称</t>
  </si>
  <si>
    <t>中级职称</t>
  </si>
  <si>
    <t>高级职称</t>
  </si>
  <si>
    <t>无技术等级或职称</t>
  </si>
  <si>
    <t>V1.1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</si>
</sst>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,##0_ "/>
    <numFmt numFmtId="178" formatCode="##0.00"/>
    <numFmt numFmtId="179" formatCode="0.00_ "/>
    <numFmt numFmtId="180" formatCode="##0"/>
  </numFmts>
  <fonts count="44">
    <font>
      <sz val="11"/>
      <color indexed="8"/>
      <name val="宋体"/>
      <charset val="134"/>
      <scheme val="minor"/>
    </font>
    <font>
      <b/>
      <sz val="20"/>
      <color rgb="FF494949"/>
      <name val="微软雅黑"/>
      <charset val="134"/>
    </font>
    <font>
      <b/>
      <sz val="11"/>
      <color rgb="FF494949"/>
      <name val="微软雅黑"/>
      <charset val="134"/>
    </font>
    <font>
      <sz val="11"/>
      <color rgb="FF000000"/>
      <name val="宋体"/>
      <charset val="134"/>
    </font>
    <font>
      <sz val="11"/>
      <color rgb="FF494949"/>
      <name val="宋体"/>
      <charset val="134"/>
    </font>
    <font>
      <b/>
      <sz val="11"/>
      <color rgb="FF494949"/>
      <name val="宋体"/>
      <charset val="134"/>
    </font>
    <font>
      <sz val="11"/>
      <name val="宋体"/>
      <charset val="134"/>
    </font>
    <font>
      <b/>
      <sz val="19"/>
      <color rgb="FF494949"/>
      <name val="微软雅黑"/>
      <charset val="134"/>
    </font>
    <font>
      <b/>
      <sz val="11"/>
      <color rgb="FF000000"/>
      <name val="微软雅黑"/>
      <charset val="134"/>
    </font>
    <font>
      <b/>
      <sz val="18"/>
      <color rgb="FF494949"/>
      <name val="微软雅黑"/>
      <charset val="134"/>
    </font>
    <font>
      <b/>
      <sz val="20"/>
      <color rgb="FF000000"/>
      <name val="微软雅黑"/>
      <charset val="134"/>
    </font>
    <font>
      <b/>
      <sz val="17"/>
      <color rgb="FF494949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494949"/>
      <name val="微软雅黑"/>
      <charset val="134"/>
    </font>
    <font>
      <b/>
      <sz val="16"/>
      <color rgb="FF494949"/>
      <name val="Times New Roman"/>
      <charset val="134"/>
    </font>
    <font>
      <b/>
      <sz val="16"/>
      <color rgb="FF494949"/>
      <name val="宋体"/>
      <charset val="134"/>
    </font>
    <font>
      <b/>
      <sz val="16"/>
      <color rgb="FF494949"/>
      <name val="楷体"/>
      <charset val="134"/>
    </font>
    <font>
      <b/>
      <sz val="16"/>
      <color rgb="FF494949"/>
      <name val="微软雅黑"/>
      <charset val="134"/>
    </font>
    <font>
      <b/>
      <sz val="14"/>
      <color rgb="FF494949"/>
      <name val="微软雅黑"/>
      <charset val="134"/>
    </font>
    <font>
      <sz val="14"/>
      <color rgb="FF494949"/>
      <name val="宋体"/>
      <charset val="134"/>
    </font>
    <font>
      <sz val="11"/>
      <name val="楷体"/>
      <charset val="134"/>
    </font>
    <font>
      <sz val="14"/>
      <name val="楷体"/>
      <charset val="134"/>
    </font>
    <font>
      <b/>
      <sz val="9"/>
      <name val="宋体"/>
      <charset val="134"/>
    </font>
    <font>
      <sz val="9"/>
      <name val="宋体"/>
      <charset val="134"/>
    </font>
    <font>
      <sz val="16"/>
      <name val="楷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D6F6E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D4D4D4"/>
      </bottom>
      <diagonal/>
    </border>
    <border>
      <left/>
      <right style="thin">
        <color rgb="FF000000"/>
      </right>
      <top/>
      <bottom style="thin">
        <color rgb="FFD4D4D4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6" borderId="2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25" applyNumberFormat="0" applyAlignment="0" applyProtection="0">
      <alignment vertical="center"/>
    </xf>
    <xf numFmtId="0" fontId="22" fillId="8" borderId="26" applyNumberFormat="0" applyAlignment="0" applyProtection="0">
      <alignment vertical="center"/>
    </xf>
    <xf numFmtId="0" fontId="23" fillId="8" borderId="25" applyNumberFormat="0" applyAlignment="0" applyProtection="0">
      <alignment vertical="center"/>
    </xf>
    <xf numFmtId="0" fontId="24" fillId="9" borderId="27" applyNumberFormat="0" applyAlignment="0" applyProtection="0">
      <alignment vertical="center"/>
    </xf>
    <xf numFmtId="0" fontId="25" fillId="0" borderId="28" applyNumberFormat="0" applyFill="0" applyAlignment="0" applyProtection="0">
      <alignment vertical="center"/>
    </xf>
    <xf numFmtId="0" fontId="26" fillId="0" borderId="29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</cellStyleXfs>
  <cellXfs count="134">
    <xf numFmtId="0" fontId="0" fillId="0" borderId="0" xfId="0" applyFont="1">
      <alignment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2" xfId="0" applyNumberFormat="1" applyFont="1" applyFill="1" applyBorder="1" applyAlignment="1" applyProtection="1">
      <alignment horizontal="center" vertical="center"/>
    </xf>
    <xf numFmtId="0" fontId="2" fillId="3" borderId="3" xfId="0" applyNumberFormat="1" applyFont="1" applyFill="1" applyBorder="1" applyAlignment="1" applyProtection="1">
      <alignment horizontal="right" vertical="center"/>
    </xf>
    <xf numFmtId="0" fontId="2" fillId="3" borderId="4" xfId="0" applyNumberFormat="1" applyFont="1" applyFill="1" applyBorder="1" applyAlignment="1" applyProtection="1">
      <alignment horizontal="center" vertical="center" wrapText="1"/>
    </xf>
    <xf numFmtId="0" fontId="2" fillId="3" borderId="4" xfId="0" applyNumberFormat="1" applyFont="1" applyFill="1" applyBorder="1" applyAlignment="1" applyProtection="1">
      <alignment horizontal="center" vertical="center"/>
    </xf>
    <xf numFmtId="0" fontId="2" fillId="3" borderId="5" xfId="0" applyNumberFormat="1" applyFont="1" applyFill="1" applyBorder="1" applyAlignment="1" applyProtection="1">
      <alignment horizontal="right" vertical="center"/>
    </xf>
    <xf numFmtId="0" fontId="2" fillId="3" borderId="6" xfId="0" applyNumberFormat="1" applyFont="1" applyFill="1" applyBorder="1" applyAlignment="1" applyProtection="1">
      <alignment horizontal="right" vertical="center"/>
    </xf>
    <xf numFmtId="0" fontId="2" fillId="3" borderId="3" xfId="0" applyNumberFormat="1" applyFont="1" applyFill="1" applyBorder="1" applyAlignment="1" applyProtection="1">
      <alignment horizontal="center" vertical="center" wrapText="1"/>
    </xf>
    <xf numFmtId="0" fontId="2" fillId="3" borderId="2" xfId="0" applyNumberFormat="1" applyFont="1" applyFill="1" applyBorder="1" applyAlignment="1" applyProtection="1">
      <alignment horizontal="right" vertical="center"/>
    </xf>
    <xf numFmtId="0" fontId="2" fillId="3" borderId="3" xfId="0" applyNumberFormat="1" applyFont="1" applyFill="1" applyBorder="1" applyAlignment="1" applyProtection="1">
      <alignment horizontal="center" vertical="center"/>
    </xf>
    <xf numFmtId="0" fontId="2" fillId="3" borderId="2" xfId="0" applyNumberFormat="1" applyFont="1" applyFill="1" applyBorder="1" applyAlignment="1" applyProtection="1">
      <alignment horizontal="left" vertical="center" wrapText="1"/>
    </xf>
    <xf numFmtId="3" fontId="3" fillId="2" borderId="3" xfId="0" applyNumberFormat="1" applyFont="1" applyFill="1" applyBorder="1" applyAlignment="1" applyProtection="1">
      <alignment horizontal="right" vertical="center"/>
      <protection locked="0"/>
    </xf>
    <xf numFmtId="4" fontId="3" fillId="4" borderId="3" xfId="0" applyNumberFormat="1" applyFont="1" applyFill="1" applyBorder="1" applyAlignment="1" applyProtection="1">
      <alignment horizontal="right" vertical="center"/>
    </xf>
    <xf numFmtId="4" fontId="3" fillId="4" borderId="4" xfId="0" applyNumberFormat="1" applyFont="1" applyFill="1" applyBorder="1" applyAlignment="1" applyProtection="1">
      <alignment horizontal="center" vertical="center"/>
    </xf>
    <xf numFmtId="0" fontId="4" fillId="4" borderId="3" xfId="0" applyNumberFormat="1" applyFont="1" applyFill="1" applyBorder="1" applyAlignment="1" applyProtection="1">
      <alignment horizontal="center" vertical="center"/>
    </xf>
    <xf numFmtId="0" fontId="4" fillId="4" borderId="4" xfId="0" applyNumberFormat="1" applyFont="1" applyFill="1" applyBorder="1" applyAlignment="1" applyProtection="1">
      <alignment horizontal="center" vertical="center"/>
    </xf>
    <xf numFmtId="0" fontId="2" fillId="3" borderId="7" xfId="0" applyNumberFormat="1" applyFont="1" applyFill="1" applyBorder="1" applyAlignment="1" applyProtection="1">
      <alignment horizontal="left" vertical="center" wrapText="1"/>
    </xf>
    <xf numFmtId="0" fontId="2" fillId="3" borderId="8" xfId="0" applyNumberFormat="1" applyFont="1" applyFill="1" applyBorder="1" applyAlignment="1" applyProtection="1">
      <alignment horizontal="center" vertical="center"/>
    </xf>
    <xf numFmtId="3" fontId="3" fillId="4" borderId="8" xfId="0" applyNumberFormat="1" applyFont="1" applyFill="1" applyBorder="1" applyAlignment="1" applyProtection="1">
      <alignment horizontal="right" vertical="center"/>
    </xf>
    <xf numFmtId="0" fontId="4" fillId="4" borderId="8" xfId="0" applyNumberFormat="1" applyFont="1" applyFill="1" applyBorder="1" applyAlignment="1" applyProtection="1">
      <alignment horizontal="right" vertical="center"/>
    </xf>
    <xf numFmtId="0" fontId="4" fillId="4" borderId="8" xfId="0" applyNumberFormat="1" applyFont="1" applyFill="1" applyBorder="1" applyAlignment="1" applyProtection="1">
      <alignment horizontal="right" vertical="center"/>
      <protection locked="0"/>
    </xf>
    <xf numFmtId="0" fontId="4" fillId="4" borderId="9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5" borderId="2" xfId="0" applyNumberFormat="1" applyFont="1" applyFill="1" applyBorder="1" applyAlignment="1">
      <alignment horizontal="center" vertical="center"/>
    </xf>
    <xf numFmtId="0" fontId="2" fillId="5" borderId="3" xfId="0" applyNumberFormat="1" applyFont="1" applyFill="1" applyBorder="1" applyAlignment="1">
      <alignment horizontal="right" vertical="center"/>
    </xf>
    <xf numFmtId="0" fontId="2" fillId="5" borderId="4" xfId="0" applyNumberFormat="1" applyFont="1" applyFill="1" applyBorder="1" applyAlignment="1">
      <alignment horizontal="center" vertical="center" wrapText="1"/>
    </xf>
    <xf numFmtId="0" fontId="2" fillId="5" borderId="4" xfId="0" applyNumberFormat="1" applyFont="1" applyFill="1" applyBorder="1" applyAlignment="1">
      <alignment horizontal="center" vertical="center"/>
    </xf>
    <xf numFmtId="0" fontId="2" fillId="5" borderId="5" xfId="0" applyNumberFormat="1" applyFont="1" applyFill="1" applyBorder="1" applyAlignment="1">
      <alignment horizontal="right" vertical="center"/>
    </xf>
    <xf numFmtId="0" fontId="2" fillId="5" borderId="6" xfId="0" applyNumberFormat="1" applyFont="1" applyFill="1" applyBorder="1" applyAlignment="1">
      <alignment horizontal="right" vertical="center"/>
    </xf>
    <xf numFmtId="0" fontId="2" fillId="5" borderId="3" xfId="0" applyNumberFormat="1" applyFont="1" applyFill="1" applyBorder="1" applyAlignment="1">
      <alignment horizontal="center" vertical="center" wrapText="1"/>
    </xf>
    <xf numFmtId="0" fontId="2" fillId="5" borderId="2" xfId="0" applyNumberFormat="1" applyFont="1" applyFill="1" applyBorder="1" applyAlignment="1">
      <alignment horizontal="right" vertical="center"/>
    </xf>
    <xf numFmtId="0" fontId="2" fillId="5" borderId="2" xfId="0" applyNumberFormat="1" applyFont="1" applyFill="1" applyBorder="1" applyAlignment="1">
      <alignment horizontal="center" vertical="center" wrapText="1"/>
    </xf>
    <xf numFmtId="0" fontId="2" fillId="5" borderId="3" xfId="0" applyNumberFormat="1" applyFont="1" applyFill="1" applyBorder="1" applyAlignment="1">
      <alignment horizontal="center" vertical="center"/>
    </xf>
    <xf numFmtId="0" fontId="2" fillId="5" borderId="2" xfId="0" applyNumberFormat="1" applyFont="1" applyFill="1" applyBorder="1" applyAlignment="1">
      <alignment horizontal="left" vertical="center" wrapText="1"/>
    </xf>
    <xf numFmtId="4" fontId="3" fillId="4" borderId="3" xfId="0" applyNumberFormat="1" applyFont="1" applyFill="1" applyBorder="1" applyAlignment="1">
      <alignment horizontal="center" vertical="center"/>
    </xf>
    <xf numFmtId="4" fontId="3" fillId="4" borderId="4" xfId="0" applyNumberFormat="1" applyFont="1" applyFill="1" applyBorder="1" applyAlignment="1">
      <alignment horizontal="center" vertical="center"/>
    </xf>
    <xf numFmtId="0" fontId="2" fillId="5" borderId="2" xfId="0" applyNumberFormat="1" applyFont="1" applyFill="1" applyBorder="1" applyAlignment="1">
      <alignment horizontal="left" vertical="center"/>
    </xf>
    <xf numFmtId="0" fontId="4" fillId="4" borderId="3" xfId="0" applyNumberFormat="1" applyFont="1" applyFill="1" applyBorder="1" applyAlignment="1">
      <alignment horizontal="center" vertical="center"/>
    </xf>
    <xf numFmtId="0" fontId="4" fillId="4" borderId="4" xfId="0" applyNumberFormat="1" applyFont="1" applyFill="1" applyBorder="1" applyAlignment="1">
      <alignment horizontal="center" vertical="center"/>
    </xf>
    <xf numFmtId="0" fontId="2" fillId="5" borderId="7" xfId="0" applyNumberFormat="1" applyFont="1" applyFill="1" applyBorder="1" applyAlignment="1">
      <alignment horizontal="left" vertical="center" wrapText="1"/>
    </xf>
    <xf numFmtId="0" fontId="2" fillId="5" borderId="8" xfId="0" applyNumberFormat="1" applyFont="1" applyFill="1" applyBorder="1" applyAlignment="1">
      <alignment horizontal="center" vertical="center"/>
    </xf>
    <xf numFmtId="3" fontId="3" fillId="4" borderId="8" xfId="0" applyNumberFormat="1" applyFont="1" applyFill="1" applyBorder="1" applyAlignment="1">
      <alignment horizontal="right" vertical="center"/>
    </xf>
    <xf numFmtId="176" fontId="4" fillId="4" borderId="8" xfId="0" applyNumberFormat="1" applyFont="1" applyFill="1" applyBorder="1" applyAlignment="1">
      <alignment horizontal="right" vertical="center"/>
    </xf>
    <xf numFmtId="0" fontId="4" fillId="4" borderId="9" xfId="0" applyNumberFormat="1" applyFont="1" applyFill="1" applyBorder="1" applyAlignment="1">
      <alignment horizontal="center" vertical="center"/>
    </xf>
    <xf numFmtId="177" fontId="3" fillId="2" borderId="3" xfId="0" applyNumberFormat="1" applyFont="1" applyFill="1" applyBorder="1" applyAlignment="1" applyProtection="1">
      <alignment horizontal="right" vertical="center"/>
      <protection locked="0"/>
    </xf>
    <xf numFmtId="0" fontId="2" fillId="5" borderId="7" xfId="0" applyNumberFormat="1" applyFont="1" applyFill="1" applyBorder="1" applyAlignment="1">
      <alignment horizontal="center" vertical="center" wrapText="1"/>
    </xf>
    <xf numFmtId="0" fontId="5" fillId="5" borderId="8" xfId="0" applyNumberFormat="1" applyFont="1" applyFill="1" applyBorder="1" applyAlignment="1">
      <alignment horizontal="center" vertical="center"/>
    </xf>
    <xf numFmtId="177" fontId="3" fillId="4" borderId="8" xfId="0" applyNumberFormat="1" applyFont="1" applyFill="1" applyBorder="1" applyAlignment="1">
      <alignment horizontal="right" vertical="center"/>
    </xf>
    <xf numFmtId="0" fontId="4" fillId="4" borderId="8" xfId="0" applyNumberFormat="1" applyFont="1" applyFill="1" applyBorder="1" applyAlignment="1">
      <alignment horizontal="center" vertical="center"/>
    </xf>
    <xf numFmtId="178" fontId="3" fillId="4" borderId="9" xfId="0" applyNumberFormat="1" applyFont="1" applyFill="1" applyBorder="1" applyAlignment="1">
      <alignment horizontal="center" vertical="center"/>
    </xf>
    <xf numFmtId="4" fontId="3" fillId="4" borderId="4" xfId="0" applyNumberFormat="1" applyFont="1" applyFill="1" applyBorder="1" applyAlignment="1">
      <alignment horizontal="right" vertical="center"/>
    </xf>
    <xf numFmtId="4" fontId="3" fillId="4" borderId="9" xfId="0" applyNumberFormat="1" applyFont="1" applyFill="1" applyBorder="1" applyAlignment="1">
      <alignment horizontal="right" vertical="center"/>
    </xf>
    <xf numFmtId="178" fontId="3" fillId="4" borderId="4" xfId="0" applyNumberFormat="1" applyFont="1" applyFill="1" applyBorder="1" applyAlignment="1">
      <alignment horizontal="right" vertical="center"/>
    </xf>
    <xf numFmtId="0" fontId="6" fillId="4" borderId="9" xfId="0" applyNumberFormat="1" applyFont="1" applyFill="1" applyBorder="1" applyAlignment="1">
      <alignment horizontal="right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center" vertical="center"/>
    </xf>
    <xf numFmtId="0" fontId="2" fillId="3" borderId="10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center" vertical="center"/>
    </xf>
    <xf numFmtId="0" fontId="2" fillId="3" borderId="12" xfId="0" applyNumberFormat="1" applyFont="1" applyFill="1" applyBorder="1" applyAlignment="1">
      <alignment horizontal="center" vertical="center"/>
    </xf>
    <xf numFmtId="0" fontId="2" fillId="3" borderId="13" xfId="0" applyNumberFormat="1" applyFont="1" applyFill="1" applyBorder="1" applyAlignment="1">
      <alignment horizontal="center" vertical="center"/>
    </xf>
    <xf numFmtId="0" fontId="2" fillId="3" borderId="13" xfId="0" applyNumberFormat="1" applyFont="1" applyFill="1" applyBorder="1" applyAlignment="1">
      <alignment horizontal="center" vertical="center" wrapText="1"/>
    </xf>
    <xf numFmtId="0" fontId="2" fillId="3" borderId="14" xfId="0" applyNumberFormat="1" applyFont="1" applyFill="1" applyBorder="1" applyAlignment="1">
      <alignment horizontal="center" vertical="center" wrapText="1"/>
    </xf>
    <xf numFmtId="0" fontId="2" fillId="3" borderId="12" xfId="0" applyNumberFormat="1" applyFont="1" applyFill="1" applyBorder="1" applyAlignment="1">
      <alignment horizontal="center" vertical="center" wrapText="1"/>
    </xf>
    <xf numFmtId="0" fontId="2" fillId="3" borderId="14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 applyProtection="1">
      <alignment vertical="center"/>
      <protection locked="0"/>
    </xf>
    <xf numFmtId="0" fontId="8" fillId="2" borderId="13" xfId="0" applyNumberFormat="1" applyFont="1" applyFill="1" applyBorder="1" applyAlignment="1" applyProtection="1">
      <alignment horizontal="center" vertical="center"/>
      <protection locked="0"/>
    </xf>
    <xf numFmtId="0" fontId="3" fillId="2" borderId="13" xfId="0" applyNumberFormat="1" applyFont="1" applyFill="1" applyBorder="1" applyProtection="1">
      <alignment vertical="center"/>
      <protection locked="0"/>
    </xf>
    <xf numFmtId="177" fontId="3" fillId="2" borderId="13" xfId="0" applyNumberFormat="1" applyFont="1" applyFill="1" applyBorder="1" applyAlignment="1" applyProtection="1">
      <alignment horizontal="right" vertical="center"/>
      <protection locked="0"/>
    </xf>
    <xf numFmtId="177" fontId="3" fillId="4" borderId="13" xfId="0" applyNumberFormat="1" applyFont="1" applyFill="1" applyBorder="1" applyAlignment="1">
      <alignment horizontal="right" vertical="center"/>
    </xf>
    <xf numFmtId="4" fontId="3" fillId="4" borderId="14" xfId="0" applyNumberFormat="1" applyFont="1" applyFill="1" applyBorder="1" applyAlignment="1">
      <alignment horizontal="center" vertical="center"/>
    </xf>
    <xf numFmtId="0" fontId="3" fillId="2" borderId="13" xfId="0" applyNumberFormat="1" applyFont="1" applyFill="1" applyBorder="1" applyAlignment="1" applyProtection="1">
      <alignment vertical="center"/>
      <protection locked="0"/>
    </xf>
    <xf numFmtId="177" fontId="3" fillId="2" borderId="15" xfId="0" applyNumberFormat="1" applyFont="1" applyFill="1" applyBorder="1" applyAlignment="1" applyProtection="1">
      <alignment horizontal="right" vertical="center"/>
      <protection locked="0"/>
    </xf>
    <xf numFmtId="0" fontId="3" fillId="2" borderId="12" xfId="0" applyNumberFormat="1" applyFont="1" applyFill="1" applyBorder="1" applyAlignment="1" applyProtection="1">
      <alignment vertical="center"/>
      <protection locked="0"/>
    </xf>
    <xf numFmtId="58" fontId="3" fillId="2" borderId="13" xfId="0" applyNumberFormat="1" applyFont="1" applyFill="1" applyBorder="1" applyProtection="1">
      <alignment vertical="center"/>
      <protection locked="0"/>
    </xf>
    <xf numFmtId="0" fontId="3" fillId="2" borderId="16" xfId="0" applyNumberFormat="1" applyFont="1" applyFill="1" applyBorder="1" applyProtection="1">
      <alignment vertical="center"/>
      <protection locked="0"/>
    </xf>
    <xf numFmtId="0" fontId="8" fillId="2" borderId="17" xfId="0" applyNumberFormat="1" applyFont="1" applyFill="1" applyBorder="1" applyAlignment="1" applyProtection="1">
      <alignment horizontal="center" vertical="center"/>
      <protection locked="0"/>
    </xf>
    <xf numFmtId="0" fontId="3" fillId="2" borderId="17" xfId="0" applyNumberFormat="1" applyFont="1" applyFill="1" applyBorder="1" applyProtection="1">
      <alignment vertical="center"/>
      <protection locked="0"/>
    </xf>
    <xf numFmtId="177" fontId="3" fillId="2" borderId="17" xfId="0" applyNumberFormat="1" applyFont="1" applyFill="1" applyBorder="1" applyAlignment="1" applyProtection="1">
      <alignment horizontal="right" vertical="center"/>
      <protection locked="0"/>
    </xf>
    <xf numFmtId="177" fontId="3" fillId="4" borderId="17" xfId="0" applyNumberFormat="1" applyFont="1" applyFill="1" applyBorder="1" applyAlignment="1">
      <alignment horizontal="right" vertical="center"/>
    </xf>
    <xf numFmtId="4" fontId="3" fillId="4" borderId="18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vertical="center" wrapText="1"/>
    </xf>
    <xf numFmtId="0" fontId="2" fillId="3" borderId="3" xfId="0" applyNumberFormat="1" applyFont="1" applyFill="1" applyBorder="1" applyAlignment="1">
      <alignment horizontal="center" vertical="center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177" fontId="3" fillId="4" borderId="15" xfId="0" applyNumberFormat="1" applyFont="1" applyFill="1" applyBorder="1" applyAlignment="1">
      <alignment horizontal="right" vertical="center"/>
    </xf>
    <xf numFmtId="4" fontId="3" fillId="4" borderId="19" xfId="0" applyNumberFormat="1" applyFont="1" applyFill="1" applyBorder="1" applyAlignment="1">
      <alignment horizontal="center" vertical="center"/>
    </xf>
    <xf numFmtId="177" fontId="3" fillId="2" borderId="20" xfId="0" applyNumberFormat="1" applyFont="1" applyFill="1" applyBorder="1" applyAlignment="1" applyProtection="1">
      <alignment horizontal="right" vertical="center"/>
      <protection locked="0"/>
    </xf>
    <xf numFmtId="177" fontId="3" fillId="4" borderId="20" xfId="0" applyNumberFormat="1" applyFont="1" applyFill="1" applyBorder="1" applyAlignment="1">
      <alignment horizontal="right" vertical="center"/>
    </xf>
    <xf numFmtId="4" fontId="3" fillId="4" borderId="21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/>
    </xf>
    <xf numFmtId="0" fontId="2" fillId="3" borderId="3" xfId="0" applyNumberFormat="1" applyFont="1" applyFill="1" applyBorder="1" applyAlignment="1">
      <alignment horizontal="right" vertical="center"/>
    </xf>
    <xf numFmtId="0" fontId="2" fillId="3" borderId="4" xfId="0" applyNumberFormat="1" applyFont="1" applyFill="1" applyBorder="1" applyAlignment="1">
      <alignment horizontal="center" vertical="center"/>
    </xf>
    <xf numFmtId="0" fontId="2" fillId="3" borderId="5" xfId="0" applyNumberFormat="1" applyFont="1" applyFill="1" applyBorder="1" applyAlignment="1">
      <alignment horizontal="right" vertical="center"/>
    </xf>
    <xf numFmtId="0" fontId="2" fillId="3" borderId="6" xfId="0" applyNumberFormat="1" applyFont="1" applyFill="1" applyBorder="1" applyAlignment="1">
      <alignment horizontal="right" vertical="center"/>
    </xf>
    <xf numFmtId="0" fontId="2" fillId="3" borderId="2" xfId="0" applyNumberFormat="1" applyFont="1" applyFill="1" applyBorder="1" applyAlignment="1">
      <alignment horizontal="right" vertical="center"/>
    </xf>
    <xf numFmtId="0" fontId="2" fillId="3" borderId="2" xfId="0" applyNumberFormat="1" applyFont="1" applyFill="1" applyBorder="1" applyAlignment="1">
      <alignment horizontal="left" vertical="center" wrapText="1"/>
    </xf>
    <xf numFmtId="178" fontId="3" fillId="4" borderId="3" xfId="0" applyNumberFormat="1" applyFont="1" applyFill="1" applyBorder="1" applyAlignment="1">
      <alignment horizontal="right" vertical="center"/>
    </xf>
    <xf numFmtId="178" fontId="3" fillId="4" borderId="4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left" vertical="center" wrapText="1"/>
    </xf>
    <xf numFmtId="0" fontId="2" fillId="3" borderId="8" xfId="0" applyNumberFormat="1" applyFont="1" applyFill="1" applyBorder="1" applyAlignment="1">
      <alignment horizontal="center" vertical="center"/>
    </xf>
    <xf numFmtId="0" fontId="4" fillId="4" borderId="8" xfId="0" applyNumberFormat="1" applyFont="1" applyFill="1" applyBorder="1" applyAlignment="1">
      <alignment horizontal="right" vertical="center"/>
    </xf>
    <xf numFmtId="179" fontId="0" fillId="0" borderId="0" xfId="0" applyNumberFormat="1" applyFont="1">
      <alignment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2" fillId="3" borderId="3" xfId="0" applyNumberFormat="1" applyFont="1" applyFill="1" applyBorder="1" applyAlignment="1" applyProtection="1">
      <alignment horizontal="center" vertical="center" wrapText="1"/>
      <protection locked="0"/>
    </xf>
    <xf numFmtId="177" fontId="3" fillId="4" borderId="3" xfId="0" applyNumberFormat="1" applyFont="1" applyFill="1" applyBorder="1" applyAlignment="1">
      <alignment horizontal="right" vertical="center"/>
    </xf>
    <xf numFmtId="0" fontId="2" fillId="3" borderId="2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left" vertical="center"/>
    </xf>
    <xf numFmtId="0" fontId="4" fillId="4" borderId="9" xfId="0" applyNumberFormat="1" applyFont="1" applyFill="1" applyBorder="1" applyAlignment="1">
      <alignment horizontal="right" vertical="center"/>
    </xf>
    <xf numFmtId="0" fontId="10" fillId="2" borderId="1" xfId="0" applyNumberFormat="1" applyFont="1" applyFill="1" applyBorder="1" applyAlignment="1">
      <alignment horizontal="center" vertical="center" wrapText="1"/>
    </xf>
    <xf numFmtId="0" fontId="8" fillId="3" borderId="2" xfId="0" applyNumberFormat="1" applyFont="1" applyFill="1" applyBorder="1" applyAlignment="1">
      <alignment horizontal="center" vertical="center"/>
    </xf>
    <xf numFmtId="0" fontId="8" fillId="3" borderId="3" xfId="0" applyNumberFormat="1" applyFont="1" applyFill="1" applyBorder="1" applyAlignment="1">
      <alignment horizontal="right" vertical="center"/>
    </xf>
    <xf numFmtId="0" fontId="8" fillId="3" borderId="3" xfId="0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horizontal="center" vertical="center" wrapText="1"/>
    </xf>
    <xf numFmtId="0" fontId="8" fillId="3" borderId="2" xfId="0" applyNumberFormat="1" applyFont="1" applyFill="1" applyBorder="1" applyAlignment="1">
      <alignment horizontal="right" vertical="center"/>
    </xf>
    <xf numFmtId="0" fontId="8" fillId="3" borderId="2" xfId="0" applyNumberFormat="1" applyFont="1" applyFill="1" applyBorder="1" applyAlignment="1">
      <alignment horizontal="center" vertical="center" wrapText="1"/>
    </xf>
    <xf numFmtId="0" fontId="8" fillId="3" borderId="3" xfId="0" applyNumberFormat="1" applyFont="1" applyFill="1" applyBorder="1" applyAlignment="1">
      <alignment horizontal="center" vertical="center"/>
    </xf>
    <xf numFmtId="0" fontId="8" fillId="3" borderId="4" xfId="0" applyNumberFormat="1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left" vertical="center" wrapText="1"/>
    </xf>
    <xf numFmtId="0" fontId="8" fillId="3" borderId="7" xfId="0" applyNumberFormat="1" applyFont="1" applyFill="1" applyBorder="1" applyAlignment="1">
      <alignment horizontal="left" vertical="center" wrapText="1"/>
    </xf>
    <xf numFmtId="0" fontId="8" fillId="3" borderId="8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left" vertical="center" wrapText="1"/>
    </xf>
    <xf numFmtId="0" fontId="8" fillId="3" borderId="7" xfId="0" applyNumberFormat="1" applyFont="1" applyFill="1" applyBorder="1" applyAlignment="1">
      <alignment horizontal="center" vertical="center" wrapText="1"/>
    </xf>
    <xf numFmtId="180" fontId="3" fillId="4" borderId="9" xfId="0" applyNumberFormat="1" applyFont="1" applyFill="1" applyBorder="1" applyAlignment="1">
      <alignment horizontal="right" vertical="center"/>
    </xf>
    <xf numFmtId="0" fontId="1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Font="1" applyAlignment="1">
      <alignment horizontal="left" vertical="center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2" fillId="3" borderId="7" xfId="0" applyNumberFormat="1" applyFont="1" applyFill="1" applyBorder="1" applyAlignment="1" applyProtection="1">
      <alignment horizontal="center" vertical="center" wrapText="1"/>
    </xf>
    <xf numFmtId="177" fontId="3" fillId="4" borderId="8" xfId="0" applyNumberFormat="1" applyFont="1" applyFill="1" applyBorder="1" applyAlignment="1" applyProtection="1">
      <alignment horizontal="right" vertical="center"/>
    </xf>
    <xf numFmtId="4" fontId="3" fillId="4" borderId="9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">
    <dxf>
      <fill>
        <patternFill patternType="solid">
          <bgColor rgb="FFFF00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D6F6E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800735</xdr:colOff>
      <xdr:row>0</xdr:row>
      <xdr:rowOff>466725</xdr:rowOff>
    </xdr:from>
    <xdr:to>
      <xdr:col>4</xdr:col>
      <xdr:colOff>1562100</xdr:colOff>
      <xdr:row>0</xdr:row>
      <xdr:rowOff>1533525</xdr:rowOff>
    </xdr:to>
    <xdr:sp>
      <xdr:nvSpPr>
        <xdr:cNvPr id="2" name="文本框 1"/>
        <xdr:cNvSpPr txBox="1"/>
      </xdr:nvSpPr>
      <xdr:spPr>
        <a:xfrm>
          <a:off x="4239895" y="466725"/>
          <a:ext cx="2371725" cy="1066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p>
          <a:pPr algn="l"/>
          <a:r>
            <a:rPr lang="zh-CN" altLang="en-US" sz="1100">
              <a:latin typeface="Times New Roman" panose="02020603050405020304" charset="0"/>
              <a:cs typeface="Times New Roman" panose="02020603050405020304" charset="0"/>
            </a:rPr>
            <a:t>表        号：人社统</a:t>
          </a:r>
          <a:r>
            <a:rPr lang="en-US" altLang="zh-CN" sz="1100">
              <a:latin typeface="Times New Roman" panose="02020603050405020304" charset="0"/>
              <a:cs typeface="Times New Roman" panose="02020603050405020304" charset="0"/>
            </a:rPr>
            <a:t>EP9</a:t>
          </a:r>
          <a:r>
            <a:rPr lang="zh-CN" altLang="en-US" sz="1100">
              <a:latin typeface="Times New Roman" panose="02020603050405020304" charset="0"/>
              <a:cs typeface="Times New Roman" panose="02020603050405020304" charset="0"/>
            </a:rPr>
            <a:t>表</a:t>
          </a:r>
          <a:endParaRPr lang="zh-CN" altLang="en-US" sz="1100">
            <a:latin typeface="Times New Roman" panose="02020603050405020304" charset="0"/>
            <a:cs typeface="Times New Roman" panose="02020603050405020304" charset="0"/>
          </a:endParaRPr>
        </a:p>
        <a:p>
          <a:pPr algn="l"/>
          <a:r>
            <a:rPr lang="zh-CN" altLang="en-US" sz="1100">
              <a:latin typeface="Times New Roman" panose="02020603050405020304" charset="0"/>
              <a:cs typeface="Times New Roman" panose="02020603050405020304" charset="0"/>
            </a:rPr>
            <a:t>制定机关：人力资源社会保障部</a:t>
          </a:r>
          <a:endParaRPr lang="zh-CN" altLang="en-US" sz="1100">
            <a:latin typeface="Times New Roman" panose="02020603050405020304" charset="0"/>
            <a:cs typeface="Times New Roman" panose="02020603050405020304" charset="0"/>
          </a:endParaRPr>
        </a:p>
        <a:p>
          <a:pPr algn="l"/>
          <a:r>
            <a:rPr lang="zh-CN" altLang="en-US" sz="1100">
              <a:latin typeface="Times New Roman" panose="02020603050405020304" charset="0"/>
              <a:cs typeface="Times New Roman" panose="02020603050405020304" charset="0"/>
            </a:rPr>
            <a:t>批准机关：国家统计局</a:t>
          </a:r>
          <a:endParaRPr lang="zh-CN" altLang="en-US" sz="1100">
            <a:latin typeface="Times New Roman" panose="02020603050405020304" charset="0"/>
            <a:cs typeface="Times New Roman" panose="02020603050405020304" charset="0"/>
          </a:endParaRPr>
        </a:p>
        <a:p>
          <a:pPr algn="l"/>
          <a:r>
            <a:rPr lang="zh-CN" altLang="en-US" sz="1100">
              <a:latin typeface="Times New Roman" panose="02020603050405020304" charset="0"/>
              <a:cs typeface="Times New Roman" panose="02020603050405020304" charset="0"/>
            </a:rPr>
            <a:t>批准文号：国统制〔</a:t>
          </a:r>
          <a:r>
            <a:rPr lang="en-US" altLang="zh-CN" sz="1100">
              <a:latin typeface="Times New Roman" panose="02020603050405020304" charset="0"/>
              <a:cs typeface="Times New Roman" panose="02020603050405020304" charset="0"/>
            </a:rPr>
            <a:t>2025</a:t>
          </a:r>
          <a:r>
            <a:rPr lang="zh-CN" altLang="en-US" sz="1100">
              <a:latin typeface="Times New Roman" panose="02020603050405020304" charset="0"/>
              <a:cs typeface="Times New Roman" panose="02020603050405020304" charset="0"/>
            </a:rPr>
            <a:t>〕</a:t>
          </a:r>
          <a:r>
            <a:rPr lang="en-US" altLang="zh-CN" sz="1100">
              <a:latin typeface="Times New Roman" panose="02020603050405020304" charset="0"/>
              <a:cs typeface="Times New Roman" panose="02020603050405020304" charset="0"/>
            </a:rPr>
            <a:t>10</a:t>
          </a:r>
          <a:r>
            <a:rPr lang="zh-CN" altLang="en-US" sz="1100">
              <a:latin typeface="Times New Roman" panose="02020603050405020304" charset="0"/>
              <a:cs typeface="Times New Roman" panose="02020603050405020304" charset="0"/>
            </a:rPr>
            <a:t>号</a:t>
          </a:r>
          <a:endParaRPr lang="zh-CN" altLang="en-US" sz="1100">
            <a:latin typeface="Times New Roman" panose="02020603050405020304" charset="0"/>
            <a:cs typeface="Times New Roman" panose="02020603050405020304" charset="0"/>
          </a:endParaRPr>
        </a:p>
        <a:p>
          <a:pPr algn="l"/>
          <a:r>
            <a:rPr lang="en-US" altLang="zh-CN" sz="1100">
              <a:latin typeface="Times New Roman" panose="02020603050405020304" charset="0"/>
              <a:cs typeface="Times New Roman" panose="02020603050405020304" charset="0"/>
            </a:rPr>
            <a:t>计量单位：人</a:t>
          </a:r>
          <a:endParaRPr lang="en-US" altLang="zh-CN" sz="1100">
            <a:latin typeface="Times New Roman" panose="02020603050405020304" charset="0"/>
            <a:cs typeface="Times New Roman" panose="0202060305040502030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comments" Target="../comments6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H5"/>
  <sheetViews>
    <sheetView workbookViewId="0">
      <selection activeCell="J4" sqref="J4"/>
    </sheetView>
  </sheetViews>
  <sheetFormatPr defaultColWidth="9" defaultRowHeight="13.5" outlineLevelRow="4" outlineLevelCol="7"/>
  <cols>
    <col min="1" max="1" width="19.25" customWidth="1"/>
    <col min="2" max="2" width="4.75" customWidth="1"/>
    <col min="3" max="5" width="21.1333333333333" customWidth="1"/>
  </cols>
  <sheetData>
    <row r="1" ht="227" customHeight="1" spans="1:8">
      <c r="A1" s="127" t="s">
        <v>0</v>
      </c>
      <c r="B1" s="128"/>
      <c r="C1" s="128"/>
      <c r="D1" s="128"/>
      <c r="E1" s="128"/>
      <c r="H1" s="129"/>
    </row>
    <row r="2" ht="22.5" customHeight="1" spans="1:5">
      <c r="A2" s="9"/>
      <c r="B2" s="3" t="s">
        <v>1</v>
      </c>
      <c r="C2" s="8" t="s">
        <v>2</v>
      </c>
      <c r="D2" s="8" t="s">
        <v>3</v>
      </c>
      <c r="E2" s="4" t="s">
        <v>4</v>
      </c>
    </row>
    <row r="3" ht="22.5" customHeight="1" spans="1:5">
      <c r="A3" s="9" t="s">
        <v>5</v>
      </c>
      <c r="B3" s="3" t="s">
        <v>6</v>
      </c>
      <c r="C3" s="8" t="s">
        <v>7</v>
      </c>
      <c r="D3" s="8" t="s">
        <v>7</v>
      </c>
      <c r="E3" s="4" t="s">
        <v>8</v>
      </c>
    </row>
    <row r="4" ht="22.5" customHeight="1" spans="1:5">
      <c r="A4" s="130" t="s">
        <v>9</v>
      </c>
      <c r="B4" s="10" t="s">
        <v>10</v>
      </c>
      <c r="C4" s="10">
        <v>1</v>
      </c>
      <c r="D4" s="10" t="s">
        <v>11</v>
      </c>
      <c r="E4" s="5" t="s">
        <v>12</v>
      </c>
    </row>
    <row r="5" ht="22.5" customHeight="1" spans="1:5">
      <c r="A5" s="131" t="s">
        <v>13</v>
      </c>
      <c r="B5" s="18" t="s">
        <v>14</v>
      </c>
      <c r="C5" s="132">
        <f>按产业分组的需求人数!C8</f>
        <v>9642</v>
      </c>
      <c r="D5" s="132">
        <f>按职业分组的供求人数!E14</f>
        <v>8928</v>
      </c>
      <c r="E5" s="133">
        <f>ROUND(C5/D5,2)</f>
        <v>1.08</v>
      </c>
    </row>
  </sheetData>
  <mergeCells count="2">
    <mergeCell ref="A1:E1"/>
    <mergeCell ref="A2:B3"/>
  </mergeCells>
  <pageMargins left="0.700694444444445" right="0.700694444444445" top="0.948611111111111" bottom="0.948611111111111" header="0.298611111111111" footer="0.298611111111111"/>
  <pageSetup paperSize="9" orientation="portrait" horizontalDpi="600"/>
  <headerFooter>
    <oddFooter>&amp;C&amp;P</oddFooter>
  </headerFooter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G11"/>
  <sheetViews>
    <sheetView workbookViewId="0">
      <selection activeCell="A12" sqref="$A12:$XFD12"/>
    </sheetView>
  </sheetViews>
  <sheetFormatPr defaultColWidth="9" defaultRowHeight="13.5" outlineLevelCol="6"/>
  <cols>
    <col min="1" max="1" width="9.5" customWidth="1"/>
    <col min="2" max="2" width="4.38333333333333" customWidth="1"/>
    <col min="3" max="7" width="15" customWidth="1"/>
  </cols>
  <sheetData>
    <row r="1" ht="33.75" customHeight="1" spans="1:7">
      <c r="A1" s="23" t="s">
        <v>153</v>
      </c>
      <c r="B1" s="23"/>
      <c r="C1" s="23"/>
      <c r="D1" s="23"/>
      <c r="E1" s="23"/>
      <c r="F1" s="23"/>
      <c r="G1" s="23"/>
    </row>
    <row r="2" ht="22.5" customHeight="1" spans="1:7">
      <c r="A2" s="24"/>
      <c r="B2" s="25"/>
      <c r="C2" s="26" t="s">
        <v>65</v>
      </c>
      <c r="D2" s="27"/>
      <c r="E2" s="27"/>
      <c r="F2" s="27"/>
      <c r="G2" s="27"/>
    </row>
    <row r="3" ht="22.5" customHeight="1" spans="1:7">
      <c r="A3" s="28"/>
      <c r="B3" s="29"/>
      <c r="C3" s="30" t="s">
        <v>2</v>
      </c>
      <c r="D3" s="30" t="s">
        <v>66</v>
      </c>
      <c r="E3" s="30" t="s">
        <v>3</v>
      </c>
      <c r="F3" s="30" t="s">
        <v>67</v>
      </c>
      <c r="G3" s="26" t="s">
        <v>4</v>
      </c>
    </row>
    <row r="4" ht="22.5" customHeight="1" spans="1:7">
      <c r="A4" s="31"/>
      <c r="B4" s="25"/>
      <c r="C4" s="30" t="s">
        <v>7</v>
      </c>
      <c r="D4" s="30" t="s">
        <v>17</v>
      </c>
      <c r="E4" s="30" t="s">
        <v>7</v>
      </c>
      <c r="F4" s="30" t="s">
        <v>17</v>
      </c>
      <c r="G4" s="26" t="s">
        <v>8</v>
      </c>
    </row>
    <row r="5" ht="22.5" customHeight="1" spans="1:7">
      <c r="A5" s="24" t="s">
        <v>9</v>
      </c>
      <c r="B5" s="33" t="s">
        <v>10</v>
      </c>
      <c r="C5" s="33">
        <v>32</v>
      </c>
      <c r="D5" s="33">
        <v>33</v>
      </c>
      <c r="E5" s="33">
        <v>34</v>
      </c>
      <c r="F5" s="33">
        <v>35</v>
      </c>
      <c r="G5" s="27">
        <v>36</v>
      </c>
    </row>
    <row r="6" ht="22.5" customHeight="1" spans="1:7">
      <c r="A6" s="32" t="s">
        <v>154</v>
      </c>
      <c r="B6" s="33">
        <v>110</v>
      </c>
      <c r="C6" s="45">
        <v>2988</v>
      </c>
      <c r="D6" s="35">
        <f t="shared" ref="D6:D11" si="0">IFERROR(ROUND(C6*100/$C$11,2),"-")</f>
        <v>30.99</v>
      </c>
      <c r="E6" s="45">
        <v>3594</v>
      </c>
      <c r="F6" s="35">
        <f t="shared" ref="F6:F11" si="1">IFERROR(ROUND(E6*100/$E$11,2),"-")</f>
        <v>40.26</v>
      </c>
      <c r="G6" s="36">
        <f>IFERROR(ROUND((C6+$C$10*E6/E11)/E6,2),"-")</f>
        <v>1</v>
      </c>
    </row>
    <row r="7" ht="22.5" customHeight="1" spans="1:7">
      <c r="A7" s="32" t="s">
        <v>155</v>
      </c>
      <c r="B7" s="33">
        <v>111</v>
      </c>
      <c r="C7" s="45">
        <v>2602</v>
      </c>
      <c r="D7" s="35">
        <f t="shared" si="0"/>
        <v>26.99</v>
      </c>
      <c r="E7" s="45">
        <v>2496</v>
      </c>
      <c r="F7" s="35">
        <f t="shared" si="1"/>
        <v>27.96</v>
      </c>
      <c r="G7" s="36">
        <f>IFERROR(ROUND((C7+C10*F7/100)/E7,2),"-")</f>
        <v>1.21</v>
      </c>
    </row>
    <row r="8" ht="22.5" customHeight="1" spans="1:7">
      <c r="A8" s="32" t="s">
        <v>156</v>
      </c>
      <c r="B8" s="33">
        <v>112</v>
      </c>
      <c r="C8" s="45">
        <v>1562</v>
      </c>
      <c r="D8" s="35">
        <f t="shared" si="0"/>
        <v>16.2</v>
      </c>
      <c r="E8" s="45">
        <v>1606</v>
      </c>
      <c r="F8" s="35">
        <f t="shared" si="1"/>
        <v>17.99</v>
      </c>
      <c r="G8" s="36">
        <f>IFERROR(ROUND((C8+C10*F8/100)/E8,2),"-")</f>
        <v>1.14</v>
      </c>
    </row>
    <row r="9" ht="22.5" customHeight="1" spans="1:7">
      <c r="A9" s="32" t="s">
        <v>157</v>
      </c>
      <c r="B9" s="33">
        <v>113</v>
      </c>
      <c r="C9" s="45">
        <v>983</v>
      </c>
      <c r="D9" s="35">
        <f t="shared" si="0"/>
        <v>10.19</v>
      </c>
      <c r="E9" s="45">
        <v>1232</v>
      </c>
      <c r="F9" s="35">
        <f t="shared" si="1"/>
        <v>13.8</v>
      </c>
      <c r="G9" s="36">
        <f>IFERROR(ROUND((C9+C10*F9/100)/E9,2),"-")</f>
        <v>0.97</v>
      </c>
    </row>
    <row r="10" ht="22.5" customHeight="1" spans="1:7">
      <c r="A10" s="32" t="s">
        <v>75</v>
      </c>
      <c r="B10" s="33">
        <v>114</v>
      </c>
      <c r="C10" s="45">
        <v>1507</v>
      </c>
      <c r="D10" s="35">
        <f t="shared" si="0"/>
        <v>15.63</v>
      </c>
      <c r="E10" s="38" t="s">
        <v>76</v>
      </c>
      <c r="F10" s="38" t="s">
        <v>76</v>
      </c>
      <c r="G10" s="39" t="s">
        <v>76</v>
      </c>
    </row>
    <row r="11" ht="22.5" customHeight="1" spans="1:7">
      <c r="A11" s="46" t="s">
        <v>21</v>
      </c>
      <c r="B11" s="47"/>
      <c r="C11" s="48">
        <f>C6+C7+C8+C9+C10</f>
        <v>9642</v>
      </c>
      <c r="D11" s="49">
        <f t="shared" si="0"/>
        <v>100</v>
      </c>
      <c r="E11" s="48">
        <f>E6+E7+E8+E9</f>
        <v>8928</v>
      </c>
      <c r="F11" s="49">
        <f t="shared" si="1"/>
        <v>100</v>
      </c>
      <c r="G11" s="50">
        <f>IFERROR(ROUND(C11/E11,2),"-")</f>
        <v>1.08</v>
      </c>
    </row>
  </sheetData>
  <mergeCells count="3">
    <mergeCell ref="A1:G1"/>
    <mergeCell ref="C2:G2"/>
    <mergeCell ref="A2:B4"/>
  </mergeCells>
  <conditionalFormatting sqref="C11">
    <cfRule type="expression" dxfId="0" priority="2">
      <formula>$C$11&lt;&gt;按行业分组的需求人数!$C$28</formula>
    </cfRule>
  </conditionalFormatting>
  <conditionalFormatting sqref="E11">
    <cfRule type="expression" dxfId="0" priority="1">
      <formula>$E$11&lt;&gt;按职业分组的供求人数!$E$14</formula>
    </cfRule>
  </conditionalFormatting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G13"/>
  <sheetViews>
    <sheetView workbookViewId="0">
      <selection activeCell="A14" sqref="$A14:$XFD14"/>
    </sheetView>
  </sheetViews>
  <sheetFormatPr defaultColWidth="9" defaultRowHeight="13.5" outlineLevelCol="6"/>
  <cols>
    <col min="1" max="1" width="26" customWidth="1"/>
    <col min="2" max="2" width="5.25" customWidth="1"/>
    <col min="3" max="3" width="13.3833333333333" customWidth="1"/>
    <col min="4" max="4" width="10.5" customWidth="1"/>
    <col min="5" max="5" width="15" customWidth="1"/>
    <col min="6" max="6" width="9.75" customWidth="1"/>
    <col min="7" max="7" width="9.25" customWidth="1"/>
  </cols>
  <sheetData>
    <row r="1" ht="33.75" customHeight="1" spans="1:7">
      <c r="A1" s="23" t="s">
        <v>158</v>
      </c>
      <c r="B1" s="23"/>
      <c r="C1" s="23"/>
      <c r="D1" s="23"/>
      <c r="E1" s="23"/>
      <c r="F1" s="23"/>
      <c r="G1" s="23"/>
    </row>
    <row r="2" ht="22.5" customHeight="1" spans="1:7">
      <c r="A2" s="24"/>
      <c r="B2" s="25"/>
      <c r="C2" s="26" t="s">
        <v>65</v>
      </c>
      <c r="D2" s="27"/>
      <c r="E2" s="27"/>
      <c r="F2" s="27"/>
      <c r="G2" s="27"/>
    </row>
    <row r="3" ht="22.5" customHeight="1" spans="1:7">
      <c r="A3" s="28"/>
      <c r="B3" s="29"/>
      <c r="C3" s="30" t="s">
        <v>2</v>
      </c>
      <c r="D3" s="30" t="s">
        <v>66</v>
      </c>
      <c r="E3" s="30" t="s">
        <v>3</v>
      </c>
      <c r="F3" s="30" t="s">
        <v>67</v>
      </c>
      <c r="G3" s="26" t="s">
        <v>4</v>
      </c>
    </row>
    <row r="4" ht="22.5" customHeight="1" spans="1:7">
      <c r="A4" s="31"/>
      <c r="B4" s="25"/>
      <c r="C4" s="30" t="s">
        <v>7</v>
      </c>
      <c r="D4" s="30" t="s">
        <v>17</v>
      </c>
      <c r="E4" s="30" t="s">
        <v>7</v>
      </c>
      <c r="F4" s="30" t="s">
        <v>17</v>
      </c>
      <c r="G4" s="26" t="s">
        <v>8</v>
      </c>
    </row>
    <row r="5" ht="22.5" customHeight="1" spans="1:7">
      <c r="A5" s="32" t="s">
        <v>9</v>
      </c>
      <c r="B5" s="33" t="s">
        <v>10</v>
      </c>
      <c r="C5" s="33">
        <v>37</v>
      </c>
      <c r="D5" s="33">
        <v>38</v>
      </c>
      <c r="E5" s="33">
        <v>39</v>
      </c>
      <c r="F5" s="33">
        <v>40</v>
      </c>
      <c r="G5" s="27">
        <v>41</v>
      </c>
    </row>
    <row r="6" ht="22.5" customHeight="1" spans="1:7">
      <c r="A6" s="34" t="s">
        <v>159</v>
      </c>
      <c r="B6" s="33">
        <v>116</v>
      </c>
      <c r="C6" s="12">
        <v>2055</v>
      </c>
      <c r="D6" s="35">
        <f t="shared" ref="D6:D12" si="0">IFERROR(ROUND(C6*100/$C$13,2),"-")</f>
        <v>21.31</v>
      </c>
      <c r="E6" s="12">
        <v>2305</v>
      </c>
      <c r="F6" s="35">
        <f t="shared" ref="F6:F11" si="1">IFERROR(ROUND(E6*100/$E$13,2),"-")</f>
        <v>25.82</v>
      </c>
      <c r="G6" s="36">
        <f t="shared" ref="G6:G11" si="2">IFERROR(ROUND((C6+$C$12*E6/$E$13)/E6,2),"-")</f>
        <v>1.01</v>
      </c>
    </row>
    <row r="7" ht="22.5" customHeight="1" spans="1:7">
      <c r="A7" s="37" t="s">
        <v>160</v>
      </c>
      <c r="B7" s="33">
        <v>117</v>
      </c>
      <c r="C7" s="12">
        <v>3157</v>
      </c>
      <c r="D7" s="35">
        <f t="shared" si="0"/>
        <v>32.74</v>
      </c>
      <c r="E7" s="12">
        <v>3092</v>
      </c>
      <c r="F7" s="35">
        <f t="shared" si="1"/>
        <v>34.63</v>
      </c>
      <c r="G7" s="36">
        <f t="shared" si="2"/>
        <v>1.14</v>
      </c>
    </row>
    <row r="8" ht="22.5" customHeight="1" spans="1:7">
      <c r="A8" s="34" t="s">
        <v>161</v>
      </c>
      <c r="B8" s="33">
        <v>118</v>
      </c>
      <c r="C8" s="12">
        <v>1157</v>
      </c>
      <c r="D8" s="35">
        <f>IFERROR(ROUND(C8*100/$C$7,2),"-")</f>
        <v>36.65</v>
      </c>
      <c r="E8" s="12">
        <v>1161</v>
      </c>
      <c r="F8" s="35">
        <f>IFERROR(ROUND(E8*100/$E$7,2),"-")</f>
        <v>37.55</v>
      </c>
      <c r="G8" s="36">
        <f>IFERROR(ROUND((C12*E7/E13+C7)*C8/C7/E8,2),"-")</f>
        <v>1.11</v>
      </c>
    </row>
    <row r="9" ht="22.5" customHeight="1" spans="1:7">
      <c r="A9" s="34" t="s">
        <v>162</v>
      </c>
      <c r="B9" s="33">
        <v>119</v>
      </c>
      <c r="C9" s="12">
        <v>2751</v>
      </c>
      <c r="D9" s="35">
        <f t="shared" si="0"/>
        <v>28.53</v>
      </c>
      <c r="E9" s="12">
        <v>2945</v>
      </c>
      <c r="F9" s="35">
        <f t="shared" si="1"/>
        <v>32.99</v>
      </c>
      <c r="G9" s="36">
        <f t="shared" si="2"/>
        <v>1.05</v>
      </c>
    </row>
    <row r="10" ht="22.5" customHeight="1" spans="1:7">
      <c r="A10" s="34" t="s">
        <v>163</v>
      </c>
      <c r="B10" s="33">
        <v>120</v>
      </c>
      <c r="C10" s="12">
        <v>644</v>
      </c>
      <c r="D10" s="35">
        <f t="shared" si="0"/>
        <v>6.68</v>
      </c>
      <c r="E10" s="12">
        <v>583</v>
      </c>
      <c r="F10" s="35">
        <f t="shared" si="1"/>
        <v>6.53</v>
      </c>
      <c r="G10" s="36">
        <f t="shared" si="2"/>
        <v>1.22</v>
      </c>
    </row>
    <row r="11" ht="22.5" customHeight="1" spans="1:7">
      <c r="A11" s="34" t="s">
        <v>164</v>
      </c>
      <c r="B11" s="33">
        <v>121</v>
      </c>
      <c r="C11" s="12">
        <v>5</v>
      </c>
      <c r="D11" s="35">
        <f t="shared" si="0"/>
        <v>0.05</v>
      </c>
      <c r="E11" s="12">
        <v>3</v>
      </c>
      <c r="F11" s="35">
        <f t="shared" si="1"/>
        <v>0.03</v>
      </c>
      <c r="G11" s="36">
        <f t="shared" si="2"/>
        <v>1.78</v>
      </c>
    </row>
    <row r="12" ht="22.5" customHeight="1" spans="1:7">
      <c r="A12" s="34" t="s">
        <v>75</v>
      </c>
      <c r="B12" s="33">
        <v>122</v>
      </c>
      <c r="C12" s="12">
        <v>1030</v>
      </c>
      <c r="D12" s="35">
        <f t="shared" si="0"/>
        <v>10.68</v>
      </c>
      <c r="E12" s="38" t="s">
        <v>76</v>
      </c>
      <c r="F12" s="38" t="s">
        <v>76</v>
      </c>
      <c r="G12" s="39" t="s">
        <v>76</v>
      </c>
    </row>
    <row r="13" ht="22.5" customHeight="1" spans="1:7">
      <c r="A13" s="40" t="s">
        <v>21</v>
      </c>
      <c r="B13" s="41"/>
      <c r="C13" s="42">
        <f>C6+C7+C9+C10+C11+C12</f>
        <v>9642</v>
      </c>
      <c r="D13" s="43">
        <f>(SUM(C6:C12)-C8)/C13*100</f>
        <v>100</v>
      </c>
      <c r="E13" s="42">
        <f>E6+E7+E9+E10+E11</f>
        <v>8928</v>
      </c>
      <c r="F13" s="43">
        <f>(SUM(E6:E12)-E8)/E13*100</f>
        <v>100</v>
      </c>
      <c r="G13" s="44" t="s">
        <v>76</v>
      </c>
    </row>
  </sheetData>
  <mergeCells count="3">
    <mergeCell ref="A1:G1"/>
    <mergeCell ref="C2:G2"/>
    <mergeCell ref="A2:B4"/>
  </mergeCells>
  <conditionalFormatting sqref="C13">
    <cfRule type="expression" dxfId="0" priority="4">
      <formula>$C$13&lt;&gt;按行业分组的需求人数!$C$28</formula>
    </cfRule>
  </conditionalFormatting>
  <conditionalFormatting sqref="E13">
    <cfRule type="expression" dxfId="0" priority="3">
      <formula>$E$13&lt;&gt;按职业分组的供求人数!$E$14</formula>
    </cfRule>
  </conditionalFormatting>
  <conditionalFormatting sqref="C7:C8">
    <cfRule type="expression" dxfId="0" priority="2">
      <formula>$C$7&lt;$C$8</formula>
    </cfRule>
  </conditionalFormatting>
  <conditionalFormatting sqref="E7:E8">
    <cfRule type="expression" dxfId="0" priority="1">
      <formula>$E$7&lt;$E$8</formula>
    </cfRule>
  </conditionalFormatting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 &amp;P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G16"/>
  <sheetViews>
    <sheetView tabSelected="1" workbookViewId="0">
      <selection activeCell="J13" sqref="J13"/>
    </sheetView>
  </sheetViews>
  <sheetFormatPr defaultColWidth="9" defaultRowHeight="13.5" outlineLevelCol="6"/>
  <cols>
    <col min="1" max="1" width="23.1333333333333" customWidth="1"/>
    <col min="2" max="2" width="4.38333333333333" customWidth="1"/>
    <col min="3" max="3" width="15" customWidth="1"/>
    <col min="4" max="4" width="10.6333333333333" customWidth="1"/>
    <col min="5" max="5" width="15" customWidth="1"/>
    <col min="6" max="7" width="10.6333333333333" customWidth="1"/>
  </cols>
  <sheetData>
    <row r="1" ht="33.75" customHeight="1" spans="1:7">
      <c r="A1" s="1" t="s">
        <v>165</v>
      </c>
      <c r="B1" s="1"/>
      <c r="C1" s="1"/>
      <c r="D1" s="1"/>
      <c r="E1" s="1"/>
      <c r="F1" s="1"/>
      <c r="G1" s="1"/>
    </row>
    <row r="2" ht="22.5" customHeight="1" spans="1:7">
      <c r="A2" s="2"/>
      <c r="B2" s="3"/>
      <c r="C2" s="4" t="s">
        <v>65</v>
      </c>
      <c r="D2" s="5"/>
      <c r="E2" s="5"/>
      <c r="F2" s="5"/>
      <c r="G2" s="5"/>
    </row>
    <row r="3" ht="22.5" customHeight="1" spans="1:7">
      <c r="A3" s="6"/>
      <c r="B3" s="7"/>
      <c r="C3" s="8" t="s">
        <v>2</v>
      </c>
      <c r="D3" s="8" t="s">
        <v>66</v>
      </c>
      <c r="E3" s="8" t="s">
        <v>3</v>
      </c>
      <c r="F3" s="8" t="s">
        <v>67</v>
      </c>
      <c r="G3" s="4" t="s">
        <v>4</v>
      </c>
    </row>
    <row r="4" ht="22.5" customHeight="1" spans="1:7">
      <c r="A4" s="9"/>
      <c r="B4" s="3"/>
      <c r="C4" s="8" t="s">
        <v>7</v>
      </c>
      <c r="D4" s="8" t="s">
        <v>17</v>
      </c>
      <c r="E4" s="8" t="s">
        <v>7</v>
      </c>
      <c r="F4" s="8" t="s">
        <v>17</v>
      </c>
      <c r="G4" s="4" t="s">
        <v>8</v>
      </c>
    </row>
    <row r="5" ht="22.5" customHeight="1" spans="1:7">
      <c r="A5" s="2" t="s">
        <v>9</v>
      </c>
      <c r="B5" s="10" t="s">
        <v>10</v>
      </c>
      <c r="C5" s="10">
        <v>42</v>
      </c>
      <c r="D5" s="10">
        <v>43</v>
      </c>
      <c r="E5" s="10">
        <v>44</v>
      </c>
      <c r="F5" s="10">
        <v>45</v>
      </c>
      <c r="G5" s="5">
        <v>46</v>
      </c>
    </row>
    <row r="6" ht="22.5" customHeight="1" spans="1:7">
      <c r="A6" s="11" t="s">
        <v>166</v>
      </c>
      <c r="B6" s="10">
        <v>124</v>
      </c>
      <c r="C6" s="12">
        <v>674</v>
      </c>
      <c r="D6" s="13">
        <f>IFERROR(ROUND(C6*100/C16,2),"-")</f>
        <v>6.99</v>
      </c>
      <c r="E6" s="12">
        <v>562</v>
      </c>
      <c r="F6" s="13">
        <f>IFERROR(ROUND(E6*100/E16,2),"-")</f>
        <v>6.29</v>
      </c>
      <c r="G6" s="14">
        <f t="shared" ref="G6:G13" si="0">IFERROR((C6+$C$15*E6/$E$16)/E6,"-")</f>
        <v>2.07966460031378</v>
      </c>
    </row>
    <row r="7" ht="22.5" customHeight="1" spans="1:7">
      <c r="A7" s="11" t="s">
        <v>167</v>
      </c>
      <c r="B7" s="10">
        <v>125</v>
      </c>
      <c r="C7" s="12">
        <v>384</v>
      </c>
      <c r="D7" s="13">
        <f>IFERROR(ROUND(C7*100/C16,2),"-")</f>
        <v>3.98</v>
      </c>
      <c r="E7" s="12">
        <v>261</v>
      </c>
      <c r="F7" s="13">
        <f>IFERROR(ROUND(E7*100/E16,2),"-")</f>
        <v>2.92</v>
      </c>
      <c r="G7" s="14">
        <f t="shared" si="0"/>
        <v>2.35164071190211</v>
      </c>
    </row>
    <row r="8" ht="22.5" customHeight="1" spans="1:7">
      <c r="A8" s="11" t="s">
        <v>168</v>
      </c>
      <c r="B8" s="10">
        <v>126</v>
      </c>
      <c r="C8" s="12">
        <v>9</v>
      </c>
      <c r="D8" s="13">
        <f>IFERROR(ROUND(C8*100/C16,2),"-")</f>
        <v>0.09</v>
      </c>
      <c r="E8" s="12">
        <v>6</v>
      </c>
      <c r="F8" s="13">
        <f>IFERROR(ROUND(E8*100/E16,2),"-")</f>
        <v>0.07</v>
      </c>
      <c r="G8" s="14">
        <f t="shared" si="0"/>
        <v>2.38037634408602</v>
      </c>
    </row>
    <row r="9" ht="22.5" customHeight="1" spans="1:7">
      <c r="A9" s="11" t="s">
        <v>169</v>
      </c>
      <c r="B9" s="10">
        <v>127</v>
      </c>
      <c r="C9" s="12">
        <v>5</v>
      </c>
      <c r="D9" s="13">
        <f>IFERROR(ROUND(C9*100/C16,2),"-")</f>
        <v>0.05</v>
      </c>
      <c r="E9" s="12">
        <v>2</v>
      </c>
      <c r="F9" s="13">
        <f>IFERROR(ROUND(E9*100/E16,2),"-")</f>
        <v>0.02</v>
      </c>
      <c r="G9" s="14">
        <f t="shared" si="0"/>
        <v>3.38037634408602</v>
      </c>
    </row>
    <row r="10" ht="22.5" customHeight="1" spans="1:7">
      <c r="A10" s="11" t="s">
        <v>170</v>
      </c>
      <c r="B10" s="10">
        <v>128</v>
      </c>
      <c r="C10" s="12">
        <v>8</v>
      </c>
      <c r="D10" s="13">
        <f>IFERROR(ROUND(C10*100/C16,2),"-")</f>
        <v>0.08</v>
      </c>
      <c r="E10" s="12">
        <v>4</v>
      </c>
      <c r="F10" s="13">
        <f>IFERROR(ROUND(E10*100/E16,2),"-")</f>
        <v>0.04</v>
      </c>
      <c r="G10" s="14">
        <f t="shared" si="0"/>
        <v>2.88037634408602</v>
      </c>
    </row>
    <row r="11" ht="22.5" customHeight="1" spans="1:7">
      <c r="A11" s="11" t="s">
        <v>171</v>
      </c>
      <c r="B11" s="10">
        <v>129</v>
      </c>
      <c r="C11" s="12">
        <v>680</v>
      </c>
      <c r="D11" s="13">
        <f>IFERROR(ROUND(C11*100/C16,2),"-")</f>
        <v>7.05</v>
      </c>
      <c r="E11" s="12">
        <v>569</v>
      </c>
      <c r="F11" s="13">
        <f>IFERROR(ROUND(E11*100/E16,2),"-")</f>
        <v>6.37</v>
      </c>
      <c r="G11" s="14">
        <f t="shared" si="0"/>
        <v>2.07545543020201</v>
      </c>
    </row>
    <row r="12" ht="22.5" customHeight="1" spans="1:7">
      <c r="A12" s="11" t="s">
        <v>172</v>
      </c>
      <c r="B12" s="10">
        <v>130</v>
      </c>
      <c r="C12" s="12">
        <v>18</v>
      </c>
      <c r="D12" s="13">
        <f>IFERROR(ROUND(C12*100/C16,2),"-")</f>
        <v>0.19</v>
      </c>
      <c r="E12" s="12">
        <v>14</v>
      </c>
      <c r="F12" s="13">
        <f>IFERROR(ROUND(E12*100/E16,2),"-")</f>
        <v>0.16</v>
      </c>
      <c r="G12" s="14">
        <f t="shared" si="0"/>
        <v>2.16609062980031</v>
      </c>
    </row>
    <row r="13" ht="22.5" customHeight="1" spans="1:7">
      <c r="A13" s="11" t="s">
        <v>173</v>
      </c>
      <c r="B13" s="10">
        <v>131</v>
      </c>
      <c r="C13" s="12">
        <v>4</v>
      </c>
      <c r="D13" s="13">
        <f>IFERROR(ROUND(C13*100/C16,2),"-")</f>
        <v>0.04</v>
      </c>
      <c r="E13" s="12">
        <v>2</v>
      </c>
      <c r="F13" s="13">
        <f>IFERROR(ROUND(E13*100/E16,2),"-")</f>
        <v>0.02</v>
      </c>
      <c r="G13" s="14">
        <f t="shared" si="0"/>
        <v>2.88037634408602</v>
      </c>
    </row>
    <row r="14" ht="22.5" customHeight="1" spans="1:7">
      <c r="A14" s="11" t="s">
        <v>174</v>
      </c>
      <c r="B14" s="10">
        <v>132</v>
      </c>
      <c r="C14" s="15" t="s">
        <v>76</v>
      </c>
      <c r="D14" s="15" t="s">
        <v>76</v>
      </c>
      <c r="E14" s="12">
        <v>7508</v>
      </c>
      <c r="F14" s="13">
        <f>IFERROR(ROUND(E14*100/E16,2),"-")</f>
        <v>84.09</v>
      </c>
      <c r="G14" s="14">
        <f>IFERROR(($C$15*E14/$E$16)/E14,"-")</f>
        <v>0.880376344086022</v>
      </c>
    </row>
    <row r="15" ht="22.5" customHeight="1" spans="1:7">
      <c r="A15" s="11" t="s">
        <v>75</v>
      </c>
      <c r="B15" s="10">
        <v>133</v>
      </c>
      <c r="C15" s="12">
        <v>7860</v>
      </c>
      <c r="D15" s="13">
        <f>IFERROR(ROUND(C15*100/$C$16,2),"-")</f>
        <v>81.52</v>
      </c>
      <c r="E15" s="15" t="s">
        <v>76</v>
      </c>
      <c r="F15" s="15" t="s">
        <v>76</v>
      </c>
      <c r="G15" s="16" t="s">
        <v>76</v>
      </c>
    </row>
    <row r="16" ht="22.5" customHeight="1" spans="1:7">
      <c r="A16" s="17" t="s">
        <v>21</v>
      </c>
      <c r="B16" s="18"/>
      <c r="C16" s="19">
        <f>C6+C7+C8+C9+C10+C11+C12+C13+C15</f>
        <v>9642</v>
      </c>
      <c r="D16" s="20">
        <f>ROUND(C16*100/$C$16,2)</f>
        <v>100</v>
      </c>
      <c r="E16" s="19">
        <f>E6+E7+E8+E9+E10+E11+E12+E13+E14</f>
        <v>8928</v>
      </c>
      <c r="F16" s="21">
        <f>ROUND(E16*100/E16,2)</f>
        <v>100</v>
      </c>
      <c r="G16" s="22" t="s">
        <v>76</v>
      </c>
    </row>
  </sheetData>
  <mergeCells count="3">
    <mergeCell ref="A1:G1"/>
    <mergeCell ref="C2:G2"/>
    <mergeCell ref="A2:B4"/>
  </mergeCells>
  <conditionalFormatting sqref="C16">
    <cfRule type="expression" dxfId="0" priority="2">
      <formula>$C$16&lt;&gt;按行业分组的需求人数!$C$28</formula>
    </cfRule>
  </conditionalFormatting>
  <conditionalFormatting sqref="E16">
    <cfRule type="expression" dxfId="0" priority="1">
      <formula>$E$16&lt;&gt;按职业分组的供求人数!$E$14</formula>
    </cfRule>
  </conditionalFormatting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&amp;C&amp;P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L27" sqref="L27"/>
    </sheetView>
  </sheetViews>
  <sheetFormatPr defaultColWidth="8.89166666666667" defaultRowHeight="13.5"/>
  <sheetData>
    <row r="1" spans="1:1">
      <c r="A1" t="s">
        <v>175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8"/>
  <sheetViews>
    <sheetView workbookViewId="0">
      <selection activeCell="D17" sqref="D17"/>
    </sheetView>
  </sheetViews>
  <sheetFormatPr defaultColWidth="9" defaultRowHeight="13.5" outlineLevelRow="7" outlineLevelCol="3"/>
  <cols>
    <col min="1" max="1" width="22.25" customWidth="1"/>
    <col min="2" max="2" width="4.38333333333333" customWidth="1"/>
    <col min="3" max="4" width="28.5" customWidth="1"/>
  </cols>
  <sheetData>
    <row r="1" ht="33.75" customHeight="1" spans="1:4">
      <c r="A1" s="112" t="s">
        <v>15</v>
      </c>
      <c r="B1" s="112"/>
      <c r="C1" s="124"/>
      <c r="D1" s="124"/>
    </row>
    <row r="2" ht="22.5" customHeight="1" spans="1:4">
      <c r="A2" s="113"/>
      <c r="B2" s="114"/>
      <c r="C2" s="115" t="s">
        <v>2</v>
      </c>
      <c r="D2" s="116" t="s">
        <v>16</v>
      </c>
    </row>
    <row r="3" ht="22.5" customHeight="1" spans="1:4">
      <c r="A3" s="117"/>
      <c r="B3" s="114"/>
      <c r="C3" s="115" t="s">
        <v>7</v>
      </c>
      <c r="D3" s="116" t="s">
        <v>17</v>
      </c>
    </row>
    <row r="4" ht="22.5" customHeight="1" spans="1:4">
      <c r="A4" s="118" t="s">
        <v>9</v>
      </c>
      <c r="B4" s="119" t="s">
        <v>10</v>
      </c>
      <c r="C4" s="119">
        <v>4</v>
      </c>
      <c r="D4" s="120">
        <v>5</v>
      </c>
    </row>
    <row r="5" ht="22.5" customHeight="1" spans="1:4">
      <c r="A5" s="118" t="s">
        <v>18</v>
      </c>
      <c r="B5" s="119">
        <v>3</v>
      </c>
      <c r="C5" s="108">
        <f>按行业分组的需求人数!C5-按行业分组的需求人数!C6</f>
        <v>2</v>
      </c>
      <c r="D5" s="53">
        <f>ROUND(C5*100/C8,2)</f>
        <v>0.02</v>
      </c>
    </row>
    <row r="6" ht="22.5" customHeight="1" spans="1:4">
      <c r="A6" s="118" t="s">
        <v>19</v>
      </c>
      <c r="B6" s="119">
        <v>4</v>
      </c>
      <c r="C6" s="108">
        <f>按行业分组的需求人数!C7-按行业分组的需求人数!C8+按行业分组的需求人数!C9-按行业分组的需求人数!C10+按行业分组的需求人数!C11+按行业分组的需求人数!C12</f>
        <v>4673</v>
      </c>
      <c r="D6" s="53">
        <f>ROUND(C6*100/C8,2)</f>
        <v>48.47</v>
      </c>
    </row>
    <row r="7" ht="22.5" customHeight="1" spans="1:4">
      <c r="A7" s="118" t="s">
        <v>20</v>
      </c>
      <c r="B7" s="119">
        <v>5</v>
      </c>
      <c r="C7" s="108">
        <f>按行业分组的需求人数!C6+按行业分组的需求人数!C8+按行业分组的需求人数!C10+SUM(按行业分组的需求人数!C13:C27)</f>
        <v>4967</v>
      </c>
      <c r="D7" s="53">
        <f>ROUND(C7*100/C8,2)</f>
        <v>51.51</v>
      </c>
    </row>
    <row r="8" ht="22.5" customHeight="1" spans="1:4">
      <c r="A8" s="125" t="s">
        <v>21</v>
      </c>
      <c r="B8" s="123"/>
      <c r="C8" s="48">
        <f>C5+C6+C7</f>
        <v>9642</v>
      </c>
      <c r="D8" s="126">
        <f>ROUND(C8*100/C8,0)</f>
        <v>100</v>
      </c>
    </row>
  </sheetData>
  <mergeCells count="2">
    <mergeCell ref="A1:D1"/>
    <mergeCell ref="A2:B3"/>
  </mergeCells>
  <dataValidations count="1">
    <dataValidation type="whole" operator="between" allowBlank="1" showInputMessage="1" showErrorMessage="1" sqref="C5:C7">
      <formula1>0</formula1>
      <formula2>1000000</formula2>
    </dataValidation>
  </dataValidation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 &amp;P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28"/>
  <sheetViews>
    <sheetView workbookViewId="0">
      <selection activeCell="A29" sqref="$A29:$XFD29"/>
    </sheetView>
  </sheetViews>
  <sheetFormatPr defaultColWidth="9" defaultRowHeight="13.5" outlineLevelCol="3"/>
  <cols>
    <col min="1" max="1" width="46" customWidth="1"/>
    <col min="2" max="2" width="4.38333333333333" customWidth="1"/>
    <col min="3" max="3" width="20.75" customWidth="1"/>
    <col min="4" max="4" width="15" customWidth="1"/>
  </cols>
  <sheetData>
    <row r="1" ht="33.75" customHeight="1" spans="1:4">
      <c r="A1" s="112" t="s">
        <v>22</v>
      </c>
      <c r="B1" s="112"/>
      <c r="C1" s="112"/>
      <c r="D1" s="112"/>
    </row>
    <row r="2" ht="22.5" customHeight="1" spans="1:4">
      <c r="A2" s="113"/>
      <c r="B2" s="114"/>
      <c r="C2" s="115" t="s">
        <v>2</v>
      </c>
      <c r="D2" s="116" t="s">
        <v>16</v>
      </c>
    </row>
    <row r="3" ht="22.5" customHeight="1" spans="1:4">
      <c r="A3" s="117"/>
      <c r="B3" s="114"/>
      <c r="C3" s="115" t="s">
        <v>7</v>
      </c>
      <c r="D3" s="116" t="s">
        <v>17</v>
      </c>
    </row>
    <row r="4" ht="22.5" customHeight="1" spans="1:4">
      <c r="A4" s="118" t="s">
        <v>9</v>
      </c>
      <c r="B4" s="119" t="s">
        <v>10</v>
      </c>
      <c r="C4" s="119">
        <v>6</v>
      </c>
      <c r="D4" s="120">
        <v>7</v>
      </c>
    </row>
    <row r="5" ht="22.5" customHeight="1" spans="1:4">
      <c r="A5" s="121" t="s">
        <v>23</v>
      </c>
      <c r="B5" s="119">
        <v>7</v>
      </c>
      <c r="C5" s="45">
        <v>3</v>
      </c>
      <c r="D5" s="51">
        <f t="shared" ref="D5:D27" si="0">ROUND(C5*100/$C$28,2)</f>
        <v>0.03</v>
      </c>
    </row>
    <row r="6" ht="22.5" customHeight="1" spans="1:4">
      <c r="A6" s="121" t="s">
        <v>24</v>
      </c>
      <c r="B6" s="119">
        <v>8</v>
      </c>
      <c r="C6" s="45">
        <v>1</v>
      </c>
      <c r="D6" s="51">
        <f t="shared" si="0"/>
        <v>0.01</v>
      </c>
    </row>
    <row r="7" ht="22.5" customHeight="1" spans="1:4">
      <c r="A7" s="121" t="s">
        <v>25</v>
      </c>
      <c r="B7" s="119">
        <v>9</v>
      </c>
      <c r="C7" s="45">
        <v>0</v>
      </c>
      <c r="D7" s="51">
        <f t="shared" si="0"/>
        <v>0</v>
      </c>
    </row>
    <row r="8" ht="22.5" customHeight="1" spans="1:4">
      <c r="A8" s="121" t="s">
        <v>26</v>
      </c>
      <c r="B8" s="119">
        <v>10</v>
      </c>
      <c r="C8" s="45">
        <v>0</v>
      </c>
      <c r="D8" s="51">
        <f t="shared" si="0"/>
        <v>0</v>
      </c>
    </row>
    <row r="9" ht="22.5" customHeight="1" spans="1:4">
      <c r="A9" s="121" t="s">
        <v>27</v>
      </c>
      <c r="B9" s="119">
        <v>11</v>
      </c>
      <c r="C9" s="45">
        <v>6343</v>
      </c>
      <c r="D9" s="51">
        <f t="shared" si="0"/>
        <v>65.79</v>
      </c>
    </row>
    <row r="10" ht="22.5" customHeight="1" spans="1:4">
      <c r="A10" s="121" t="s">
        <v>28</v>
      </c>
      <c r="B10" s="119">
        <v>12</v>
      </c>
      <c r="C10" s="45">
        <v>1928</v>
      </c>
      <c r="D10" s="51">
        <f t="shared" si="0"/>
        <v>20</v>
      </c>
    </row>
    <row r="11" ht="22.5" customHeight="1" spans="1:4">
      <c r="A11" s="121" t="s">
        <v>29</v>
      </c>
      <c r="B11" s="119">
        <v>13</v>
      </c>
      <c r="C11" s="45">
        <v>173</v>
      </c>
      <c r="D11" s="51">
        <f t="shared" si="0"/>
        <v>1.79</v>
      </c>
    </row>
    <row r="12" ht="22.5" customHeight="1" spans="1:4">
      <c r="A12" s="121" t="s">
        <v>30</v>
      </c>
      <c r="B12" s="119">
        <v>14</v>
      </c>
      <c r="C12" s="45">
        <v>85</v>
      </c>
      <c r="D12" s="51">
        <f t="shared" si="0"/>
        <v>0.88</v>
      </c>
    </row>
    <row r="13" ht="22.5" customHeight="1" spans="1:4">
      <c r="A13" s="121" t="s">
        <v>31</v>
      </c>
      <c r="B13" s="119">
        <v>15</v>
      </c>
      <c r="C13" s="45">
        <v>247</v>
      </c>
      <c r="D13" s="51">
        <f t="shared" si="0"/>
        <v>2.56</v>
      </c>
    </row>
    <row r="14" ht="22.5" customHeight="1" spans="1:4">
      <c r="A14" s="121" t="s">
        <v>32</v>
      </c>
      <c r="B14" s="119">
        <v>16</v>
      </c>
      <c r="C14" s="45">
        <v>93</v>
      </c>
      <c r="D14" s="51">
        <f t="shared" si="0"/>
        <v>0.96</v>
      </c>
    </row>
    <row r="15" ht="22.5" customHeight="1" spans="1:4">
      <c r="A15" s="121" t="s">
        <v>33</v>
      </c>
      <c r="B15" s="119">
        <v>17</v>
      </c>
      <c r="C15" s="45">
        <v>1342</v>
      </c>
      <c r="D15" s="51">
        <f t="shared" si="0"/>
        <v>13.92</v>
      </c>
    </row>
    <row r="16" ht="22.5" customHeight="1" spans="1:4">
      <c r="A16" s="121" t="s">
        <v>34</v>
      </c>
      <c r="B16" s="119">
        <v>18</v>
      </c>
      <c r="C16" s="45">
        <v>607</v>
      </c>
      <c r="D16" s="51">
        <f t="shared" si="0"/>
        <v>6.3</v>
      </c>
    </row>
    <row r="17" ht="22.5" customHeight="1" spans="1:4">
      <c r="A17" s="121" t="s">
        <v>35</v>
      </c>
      <c r="B17" s="119">
        <v>19</v>
      </c>
      <c r="C17" s="45">
        <v>62</v>
      </c>
      <c r="D17" s="51">
        <f t="shared" si="0"/>
        <v>0.64</v>
      </c>
    </row>
    <row r="18" ht="22.5" customHeight="1" spans="1:4">
      <c r="A18" s="121" t="s">
        <v>36</v>
      </c>
      <c r="B18" s="119">
        <v>20</v>
      </c>
      <c r="C18" s="45">
        <v>314</v>
      </c>
      <c r="D18" s="51">
        <f t="shared" si="0"/>
        <v>3.26</v>
      </c>
    </row>
    <row r="19" ht="22.5" customHeight="1" spans="1:4">
      <c r="A19" s="121" t="s">
        <v>37</v>
      </c>
      <c r="B19" s="119">
        <v>21</v>
      </c>
      <c r="C19" s="45">
        <v>66</v>
      </c>
      <c r="D19" s="51">
        <f t="shared" si="0"/>
        <v>0.68</v>
      </c>
    </row>
    <row r="20" ht="22.5" customHeight="1" spans="1:4">
      <c r="A20" s="121" t="s">
        <v>38</v>
      </c>
      <c r="B20" s="119">
        <v>22</v>
      </c>
      <c r="C20" s="45">
        <v>0</v>
      </c>
      <c r="D20" s="51">
        <f t="shared" si="0"/>
        <v>0</v>
      </c>
    </row>
    <row r="21" ht="22.5" customHeight="1" spans="1:4">
      <c r="A21" s="121" t="s">
        <v>39</v>
      </c>
      <c r="B21" s="119">
        <v>23</v>
      </c>
      <c r="C21" s="45">
        <v>0</v>
      </c>
      <c r="D21" s="51">
        <f t="shared" si="0"/>
        <v>0</v>
      </c>
    </row>
    <row r="22" ht="22.5" customHeight="1" spans="1:4">
      <c r="A22" s="121" t="s">
        <v>40</v>
      </c>
      <c r="B22" s="119">
        <v>24</v>
      </c>
      <c r="C22" s="45">
        <v>166</v>
      </c>
      <c r="D22" s="51">
        <f t="shared" si="0"/>
        <v>1.72</v>
      </c>
    </row>
    <row r="23" ht="22.5" customHeight="1" spans="1:4">
      <c r="A23" s="121" t="s">
        <v>41</v>
      </c>
      <c r="B23" s="119">
        <v>25</v>
      </c>
      <c r="C23" s="45">
        <v>78</v>
      </c>
      <c r="D23" s="51">
        <f t="shared" si="0"/>
        <v>0.81</v>
      </c>
    </row>
    <row r="24" ht="22.5" customHeight="1" spans="1:4">
      <c r="A24" s="121" t="s">
        <v>42</v>
      </c>
      <c r="B24" s="119">
        <v>26</v>
      </c>
      <c r="C24" s="45">
        <v>0</v>
      </c>
      <c r="D24" s="51">
        <f t="shared" si="0"/>
        <v>0</v>
      </c>
    </row>
    <row r="25" ht="22.5" customHeight="1" spans="1:4">
      <c r="A25" s="121" t="s">
        <v>43</v>
      </c>
      <c r="B25" s="119">
        <v>27</v>
      </c>
      <c r="C25" s="45">
        <v>63</v>
      </c>
      <c r="D25" s="51">
        <f t="shared" si="0"/>
        <v>0.65</v>
      </c>
    </row>
    <row r="26" ht="22.5" customHeight="1" spans="1:4">
      <c r="A26" s="121" t="s">
        <v>44</v>
      </c>
      <c r="B26" s="119">
        <v>28</v>
      </c>
      <c r="C26" s="45">
        <v>0</v>
      </c>
      <c r="D26" s="51">
        <f t="shared" si="0"/>
        <v>0</v>
      </c>
    </row>
    <row r="27" ht="22.5" customHeight="1" spans="1:4">
      <c r="A27" s="121" t="s">
        <v>45</v>
      </c>
      <c r="B27" s="119">
        <v>29</v>
      </c>
      <c r="C27" s="45">
        <v>0</v>
      </c>
      <c r="D27" s="51">
        <f t="shared" si="0"/>
        <v>0</v>
      </c>
    </row>
    <row r="28" ht="22.5" customHeight="1" spans="1:4">
      <c r="A28" s="122" t="s">
        <v>21</v>
      </c>
      <c r="B28" s="123"/>
      <c r="C28" s="48">
        <f>C5+C7+C9+C11+C12+C13+C14+C15+C16+C17+C18+C19+C20+C21+C22+C23+C24+C25+C26+C27</f>
        <v>9642</v>
      </c>
      <c r="D28" s="111">
        <f>ROUND(C28/C28*100,0)</f>
        <v>100</v>
      </c>
    </row>
  </sheetData>
  <mergeCells count="2">
    <mergeCell ref="A1:D1"/>
    <mergeCell ref="A2:B3"/>
  </mergeCells>
  <conditionalFormatting sqref="C28">
    <cfRule type="expression" dxfId="0" priority="1">
      <formula>$C$28&lt;&gt;按产业分组的需求人数!$C$8</formula>
    </cfRule>
  </conditionalFormatting>
  <conditionalFormatting sqref="C5:C6">
    <cfRule type="expression" dxfId="0" priority="4">
      <formula>$C$6&gt;$C$5</formula>
    </cfRule>
  </conditionalFormatting>
  <conditionalFormatting sqref="C7:C8">
    <cfRule type="expression" dxfId="0" priority="3">
      <formula>$C$7&lt;$C$8</formula>
    </cfRule>
  </conditionalFormatting>
  <conditionalFormatting sqref="C9:C10">
    <cfRule type="expression" dxfId="0" priority="2">
      <formula>$C$9&lt;$C$10</formula>
    </cfRule>
  </conditionalFormatting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&amp;C&amp;P 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21"/>
  <sheetViews>
    <sheetView topLeftCell="A6" workbookViewId="0">
      <selection activeCell="A22" sqref="$A22:$XFD22"/>
    </sheetView>
  </sheetViews>
  <sheetFormatPr defaultColWidth="9" defaultRowHeight="13.5" outlineLevelCol="3"/>
  <cols>
    <col min="1" max="1" width="30.25" customWidth="1"/>
    <col min="2" max="2" width="6" customWidth="1"/>
    <col min="3" max="3" width="30.8833333333333" customWidth="1"/>
    <col min="4" max="4" width="20.6333333333333" customWidth="1"/>
  </cols>
  <sheetData>
    <row r="1" ht="33.75" customHeight="1" spans="1:4">
      <c r="A1" s="23" t="s">
        <v>46</v>
      </c>
      <c r="B1" s="106"/>
      <c r="C1" s="106"/>
      <c r="D1" s="106" t="s">
        <v>47</v>
      </c>
    </row>
    <row r="2" ht="22.5" customHeight="1" spans="1:4">
      <c r="A2" s="93"/>
      <c r="B2" s="94"/>
      <c r="C2" s="86" t="s">
        <v>2</v>
      </c>
      <c r="D2" s="87" t="s">
        <v>16</v>
      </c>
    </row>
    <row r="3" ht="22.5" customHeight="1" spans="1:4">
      <c r="A3" s="98"/>
      <c r="B3" s="94"/>
      <c r="C3" s="107" t="s">
        <v>7</v>
      </c>
      <c r="D3" s="87" t="s">
        <v>17</v>
      </c>
    </row>
    <row r="4" ht="22.5" customHeight="1" spans="1:4">
      <c r="A4" s="57" t="s">
        <v>9</v>
      </c>
      <c r="B4" s="85" t="s">
        <v>10</v>
      </c>
      <c r="C4" s="85">
        <v>8</v>
      </c>
      <c r="D4" s="95">
        <v>9</v>
      </c>
    </row>
    <row r="5" ht="22.5" customHeight="1" spans="1:4">
      <c r="A5" s="99" t="s">
        <v>48</v>
      </c>
      <c r="B5" s="85">
        <v>31</v>
      </c>
      <c r="C5" s="108">
        <f>C6+C15+C16+C17</f>
        <v>9642</v>
      </c>
      <c r="D5" s="51">
        <f>ROUND(C5*100/$C$21,2)</f>
        <v>100</v>
      </c>
    </row>
    <row r="6" ht="22.5" customHeight="1" spans="1:4">
      <c r="A6" s="99" t="s">
        <v>49</v>
      </c>
      <c r="B6" s="85">
        <v>32</v>
      </c>
      <c r="C6" s="108">
        <f>C7+C8+C9+C10+C11+C12+C13+C14</f>
        <v>6649</v>
      </c>
      <c r="D6" s="51">
        <f t="shared" ref="D6:D17" si="0">ROUND(C6*100/$C$5,2)</f>
        <v>68.96</v>
      </c>
    </row>
    <row r="7" ht="22.5" customHeight="1" spans="1:4">
      <c r="A7" s="99" t="s">
        <v>50</v>
      </c>
      <c r="B7" s="85">
        <v>33</v>
      </c>
      <c r="C7" s="45">
        <v>20</v>
      </c>
      <c r="D7" s="51">
        <f t="shared" si="0"/>
        <v>0.21</v>
      </c>
    </row>
    <row r="8" ht="22.5" customHeight="1" spans="1:4">
      <c r="A8" s="99" t="s">
        <v>51</v>
      </c>
      <c r="B8" s="85">
        <v>34</v>
      </c>
      <c r="C8" s="45">
        <v>0</v>
      </c>
      <c r="D8" s="51">
        <f t="shared" si="0"/>
        <v>0</v>
      </c>
    </row>
    <row r="9" ht="22.5" customHeight="1" spans="1:4">
      <c r="A9" s="99" t="s">
        <v>52</v>
      </c>
      <c r="B9" s="85">
        <v>35</v>
      </c>
      <c r="C9" s="45">
        <v>25</v>
      </c>
      <c r="D9" s="51">
        <f t="shared" si="0"/>
        <v>0.26</v>
      </c>
    </row>
    <row r="10" ht="22.5" customHeight="1" spans="1:4">
      <c r="A10" s="99" t="s">
        <v>53</v>
      </c>
      <c r="B10" s="85">
        <v>36</v>
      </c>
      <c r="C10" s="45">
        <v>13</v>
      </c>
      <c r="D10" s="51">
        <f t="shared" si="0"/>
        <v>0.13</v>
      </c>
    </row>
    <row r="11" ht="22.5" customHeight="1" spans="1:4">
      <c r="A11" s="99" t="s">
        <v>54</v>
      </c>
      <c r="B11" s="85">
        <v>37</v>
      </c>
      <c r="C11" s="45">
        <v>4275</v>
      </c>
      <c r="D11" s="51">
        <f t="shared" si="0"/>
        <v>44.34</v>
      </c>
    </row>
    <row r="12" ht="22.5" customHeight="1" spans="1:4">
      <c r="A12" s="109" t="s">
        <v>55</v>
      </c>
      <c r="B12" s="85">
        <v>38</v>
      </c>
      <c r="C12" s="45">
        <v>784</v>
      </c>
      <c r="D12" s="51">
        <f t="shared" si="0"/>
        <v>8.13</v>
      </c>
    </row>
    <row r="13" ht="22.5" customHeight="1" spans="1:4">
      <c r="A13" s="109" t="s">
        <v>56</v>
      </c>
      <c r="B13" s="85">
        <v>39</v>
      </c>
      <c r="C13" s="45">
        <v>1497</v>
      </c>
      <c r="D13" s="51">
        <f t="shared" si="0"/>
        <v>15.53</v>
      </c>
    </row>
    <row r="14" ht="22.5" customHeight="1" spans="1:4">
      <c r="A14" s="109" t="s">
        <v>57</v>
      </c>
      <c r="B14" s="85">
        <v>40</v>
      </c>
      <c r="C14" s="45">
        <v>35</v>
      </c>
      <c r="D14" s="51">
        <f t="shared" si="0"/>
        <v>0.36</v>
      </c>
    </row>
    <row r="15" ht="22.5" customHeight="1" spans="1:4">
      <c r="A15" s="99" t="s">
        <v>58</v>
      </c>
      <c r="B15" s="85">
        <v>41</v>
      </c>
      <c r="C15" s="45">
        <v>143</v>
      </c>
      <c r="D15" s="51">
        <f t="shared" si="0"/>
        <v>1.48</v>
      </c>
    </row>
    <row r="16" ht="22.5" customHeight="1" spans="1:4">
      <c r="A16" s="109" t="s">
        <v>59</v>
      </c>
      <c r="B16" s="85">
        <v>42</v>
      </c>
      <c r="C16" s="45">
        <v>39</v>
      </c>
      <c r="D16" s="51">
        <f t="shared" si="0"/>
        <v>0.4</v>
      </c>
    </row>
    <row r="17" ht="22.5" customHeight="1" spans="1:4">
      <c r="A17" s="109" t="s">
        <v>60</v>
      </c>
      <c r="B17" s="85">
        <v>43</v>
      </c>
      <c r="C17" s="45">
        <v>2811</v>
      </c>
      <c r="D17" s="51">
        <f t="shared" si="0"/>
        <v>29.15</v>
      </c>
    </row>
    <row r="18" ht="22.5" customHeight="1" spans="1:4">
      <c r="A18" s="109" t="s">
        <v>61</v>
      </c>
      <c r="B18" s="85">
        <v>44</v>
      </c>
      <c r="C18" s="45">
        <v>0</v>
      </c>
      <c r="D18" s="51">
        <f>ROUND(C18*100/$C$21,2)</f>
        <v>0</v>
      </c>
    </row>
    <row r="19" ht="22.5" customHeight="1" spans="1:4">
      <c r="A19" s="109" t="s">
        <v>62</v>
      </c>
      <c r="B19" s="85">
        <v>45</v>
      </c>
      <c r="C19" s="45">
        <v>0</v>
      </c>
      <c r="D19" s="51">
        <f>ROUND(C19*100/$C$21,2)</f>
        <v>0</v>
      </c>
    </row>
    <row r="20" ht="22.5" customHeight="1" spans="1:4">
      <c r="A20" s="109" t="s">
        <v>63</v>
      </c>
      <c r="B20" s="85">
        <v>46</v>
      </c>
      <c r="C20" s="45">
        <v>0</v>
      </c>
      <c r="D20" s="51">
        <f>ROUND(C20*100/$C$21,2)</f>
        <v>0</v>
      </c>
    </row>
    <row r="21" ht="22.5" customHeight="1" spans="1:4">
      <c r="A21" s="110" t="s">
        <v>21</v>
      </c>
      <c r="B21" s="103"/>
      <c r="C21" s="48">
        <f>C5+C18+C19+C20</f>
        <v>9642</v>
      </c>
      <c r="D21" s="111">
        <f>ROUND(C21*100/$C$21,0)</f>
        <v>100</v>
      </c>
    </row>
  </sheetData>
  <mergeCells count="2">
    <mergeCell ref="A1:D1"/>
    <mergeCell ref="A2:B3"/>
  </mergeCells>
  <conditionalFormatting sqref="C21">
    <cfRule type="expression" dxfId="0" priority="1">
      <formula>$C$21&lt;&gt;按产业分组的需求人数!$C$8</formula>
    </cfRule>
  </conditionalFormatting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 &amp;P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14"/>
  <sheetViews>
    <sheetView workbookViewId="0">
      <selection activeCell="A15" sqref="$A15:$XFD15"/>
    </sheetView>
  </sheetViews>
  <sheetFormatPr defaultColWidth="9" defaultRowHeight="13.5"/>
  <cols>
    <col min="1" max="1" width="27.1333333333333" customWidth="1"/>
    <col min="2" max="2" width="4.38333333333333" customWidth="1"/>
    <col min="3" max="3" width="13.75" customWidth="1"/>
    <col min="4" max="4" width="12.3833333333333" customWidth="1"/>
    <col min="5" max="5" width="13.75" customWidth="1"/>
    <col min="6" max="6" width="12" customWidth="1"/>
    <col min="7" max="7" width="10.75" customWidth="1"/>
  </cols>
  <sheetData>
    <row r="1" ht="33.75" customHeight="1" spans="1:7">
      <c r="A1" s="23" t="s">
        <v>64</v>
      </c>
      <c r="B1" s="23"/>
      <c r="C1" s="23"/>
      <c r="D1" s="23"/>
      <c r="E1" s="23"/>
      <c r="F1" s="23"/>
      <c r="G1" s="23"/>
    </row>
    <row r="2" ht="22.5" customHeight="1" spans="1:7">
      <c r="A2" s="93"/>
      <c r="B2" s="94"/>
      <c r="C2" s="87" t="s">
        <v>65</v>
      </c>
      <c r="D2" s="95"/>
      <c r="E2" s="95"/>
      <c r="F2" s="95"/>
      <c r="G2" s="95"/>
    </row>
    <row r="3" ht="22.5" customHeight="1" spans="1:7">
      <c r="A3" s="96"/>
      <c r="B3" s="97"/>
      <c r="C3" s="86" t="s">
        <v>2</v>
      </c>
      <c r="D3" s="86" t="s">
        <v>66</v>
      </c>
      <c r="E3" s="86" t="s">
        <v>3</v>
      </c>
      <c r="F3" s="86" t="s">
        <v>67</v>
      </c>
      <c r="G3" s="87" t="s">
        <v>4</v>
      </c>
    </row>
    <row r="4" ht="22.5" customHeight="1" spans="1:7">
      <c r="A4" s="98"/>
      <c r="B4" s="94"/>
      <c r="C4" s="86" t="s">
        <v>7</v>
      </c>
      <c r="D4" s="86" t="s">
        <v>17</v>
      </c>
      <c r="E4" s="86" t="s">
        <v>7</v>
      </c>
      <c r="F4" s="86" t="s">
        <v>17</v>
      </c>
      <c r="G4" s="87" t="s">
        <v>8</v>
      </c>
    </row>
    <row r="5" ht="22.5" customHeight="1" spans="1:7">
      <c r="A5" s="93" t="s">
        <v>9</v>
      </c>
      <c r="B5" s="85" t="s">
        <v>10</v>
      </c>
      <c r="C5" s="85">
        <v>10</v>
      </c>
      <c r="D5" s="85">
        <v>11</v>
      </c>
      <c r="E5" s="85">
        <v>12</v>
      </c>
      <c r="F5" s="85">
        <v>13</v>
      </c>
      <c r="G5" s="95">
        <v>14</v>
      </c>
    </row>
    <row r="6" ht="22.5" customHeight="1" spans="1:9">
      <c r="A6" s="99" t="s">
        <v>68</v>
      </c>
      <c r="B6" s="85">
        <v>48</v>
      </c>
      <c r="C6" s="45">
        <v>21</v>
      </c>
      <c r="D6" s="100">
        <f>ROUND(C6*100/C14,2)</f>
        <v>0.22</v>
      </c>
      <c r="E6" s="45">
        <v>25</v>
      </c>
      <c r="F6" s="100">
        <f>ROUND(E6*100/E14,2)</f>
        <v>0.28</v>
      </c>
      <c r="G6" s="101">
        <f t="shared" ref="G6:G12" si="0">IFERROR(ROUND(C6/(E6+$E$13*C6/$C$14),2),"-")</f>
        <v>0.84</v>
      </c>
      <c r="I6" s="105"/>
    </row>
    <row r="7" ht="22.5" customHeight="1" spans="1:9">
      <c r="A7" s="99" t="s">
        <v>69</v>
      </c>
      <c r="B7" s="85">
        <v>49</v>
      </c>
      <c r="C7" s="45">
        <v>865</v>
      </c>
      <c r="D7" s="100">
        <f>ROUND(C7*100/C14,2)</f>
        <v>8.97</v>
      </c>
      <c r="E7" s="45">
        <v>913</v>
      </c>
      <c r="F7" s="100">
        <f>ROUND(E7*100/E14,2)</f>
        <v>10.23</v>
      </c>
      <c r="G7" s="101">
        <f t="shared" si="0"/>
        <v>0.95</v>
      </c>
      <c r="I7" s="105"/>
    </row>
    <row r="8" ht="22.5" customHeight="1" spans="1:9">
      <c r="A8" s="99" t="s">
        <v>70</v>
      </c>
      <c r="B8" s="85">
        <v>50</v>
      </c>
      <c r="C8" s="45">
        <v>2385</v>
      </c>
      <c r="D8" s="100">
        <f>ROUND(C8*100/C14,2)</f>
        <v>24.74</v>
      </c>
      <c r="E8" s="45">
        <v>2773</v>
      </c>
      <c r="F8" s="100">
        <f>ROUND(E8*100/E14,2)</f>
        <v>31.06</v>
      </c>
      <c r="G8" s="101">
        <f t="shared" si="0"/>
        <v>0.86</v>
      </c>
      <c r="I8" s="105"/>
    </row>
    <row r="9" ht="22" customHeight="1" spans="1:9">
      <c r="A9" s="99" t="s">
        <v>71</v>
      </c>
      <c r="B9" s="85">
        <v>51</v>
      </c>
      <c r="C9" s="45">
        <v>2284</v>
      </c>
      <c r="D9" s="100">
        <f>ROUND(C9*100/C14,2)</f>
        <v>23.69</v>
      </c>
      <c r="E9" s="45">
        <v>2072</v>
      </c>
      <c r="F9" s="100">
        <f>ROUND(E9*100/E14,2)</f>
        <v>23.21</v>
      </c>
      <c r="G9" s="101">
        <f t="shared" si="0"/>
        <v>1.1</v>
      </c>
      <c r="I9" s="105"/>
    </row>
    <row r="10" ht="22.5" customHeight="1" spans="1:9">
      <c r="A10" s="99" t="s">
        <v>72</v>
      </c>
      <c r="B10" s="85">
        <v>52</v>
      </c>
      <c r="C10" s="45">
        <v>2</v>
      </c>
      <c r="D10" s="100">
        <f>ROUND(C10*100/C14,2)</f>
        <v>0.02</v>
      </c>
      <c r="E10" s="45">
        <v>4</v>
      </c>
      <c r="F10" s="100">
        <f>ROUND(E10*100/E14,2)</f>
        <v>0.04</v>
      </c>
      <c r="G10" s="101">
        <f t="shared" si="0"/>
        <v>0.5</v>
      </c>
      <c r="I10" s="105"/>
    </row>
    <row r="11" ht="22.5" customHeight="1" spans="1:9">
      <c r="A11" s="99" t="s">
        <v>73</v>
      </c>
      <c r="B11" s="85">
        <v>53</v>
      </c>
      <c r="C11" s="45">
        <v>2188</v>
      </c>
      <c r="D11" s="100">
        <f>ROUND(C11*100/C14,2)</f>
        <v>22.69</v>
      </c>
      <c r="E11" s="45">
        <v>1798</v>
      </c>
      <c r="F11" s="100">
        <f>ROUND(E11*100/E14,2)</f>
        <v>20.14</v>
      </c>
      <c r="G11" s="101">
        <f t="shared" si="0"/>
        <v>1.22</v>
      </c>
      <c r="I11" s="105"/>
    </row>
    <row r="12" ht="22.5" customHeight="1" spans="1:9">
      <c r="A12" s="99" t="s">
        <v>74</v>
      </c>
      <c r="B12" s="85">
        <v>54</v>
      </c>
      <c r="C12" s="45">
        <v>1897</v>
      </c>
      <c r="D12" s="100">
        <f>ROUND(C12*100/C14,2)</f>
        <v>19.67</v>
      </c>
      <c r="E12" s="45">
        <v>1343</v>
      </c>
      <c r="F12" s="100">
        <f>ROUND(E12*100/E14,2)</f>
        <v>15.04</v>
      </c>
      <c r="G12" s="101">
        <f t="shared" si="0"/>
        <v>1.41</v>
      </c>
      <c r="I12" s="105"/>
    </row>
    <row r="13" ht="22.5" customHeight="1" spans="1:7">
      <c r="A13" s="99" t="s">
        <v>75</v>
      </c>
      <c r="B13" s="85">
        <v>55</v>
      </c>
      <c r="C13" s="38" t="s">
        <v>76</v>
      </c>
      <c r="D13" s="38" t="s">
        <v>76</v>
      </c>
      <c r="E13" s="45">
        <v>0</v>
      </c>
      <c r="F13" s="100">
        <f>ROUND(E13*100/$E$14,2)</f>
        <v>0</v>
      </c>
      <c r="G13" s="39" t="s">
        <v>76</v>
      </c>
    </row>
    <row r="14" ht="22.5" customHeight="1" spans="1:7">
      <c r="A14" s="102" t="s">
        <v>21</v>
      </c>
      <c r="B14" s="103"/>
      <c r="C14" s="48">
        <f>C6+C7+C8+C9+C10+C11+C12</f>
        <v>9642</v>
      </c>
      <c r="D14" s="104">
        <f>ROUND(C14*100/C14,0)</f>
        <v>100</v>
      </c>
      <c r="E14" s="48">
        <f>E6+E7+E8+E9+E10+E11+E12+E13</f>
        <v>8928</v>
      </c>
      <c r="F14" s="104">
        <f>ROUND(E14*100/$E$14,0)</f>
        <v>100</v>
      </c>
      <c r="G14" s="44" t="s">
        <v>76</v>
      </c>
    </row>
  </sheetData>
  <mergeCells count="3">
    <mergeCell ref="A1:G1"/>
    <mergeCell ref="C2:G2"/>
    <mergeCell ref="A2:B4"/>
  </mergeCells>
  <conditionalFormatting sqref="C14">
    <cfRule type="expression" dxfId="0" priority="1">
      <formula>$C$14&lt;&gt;按行业分组的需求人数!$C$28</formula>
    </cfRule>
  </conditionalFormatting>
  <pageMargins left="0.543055555555556" right="0.393055555555556" top="0.751388888888889" bottom="0.751388888888889" header="0.298611111111111" footer="0.298611111111111"/>
  <pageSetup paperSize="9" orientation="portrait" horizontalDpi="600"/>
  <headerFooter>
    <oddFooter>&amp;C &amp;P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G25"/>
  <sheetViews>
    <sheetView workbookViewId="0">
      <selection activeCell="L8" sqref="L8"/>
    </sheetView>
  </sheetViews>
  <sheetFormatPr defaultColWidth="9" defaultRowHeight="13.5" outlineLevelCol="6"/>
  <cols>
    <col min="1" max="1" width="22.8833333333333" customWidth="1"/>
    <col min="2" max="2" width="3.88333333333333" customWidth="1"/>
    <col min="3" max="3" width="15.1333333333333" customWidth="1"/>
    <col min="4" max="6" width="14.75" customWidth="1"/>
    <col min="7" max="7" width="10.25" customWidth="1"/>
  </cols>
  <sheetData>
    <row r="1" ht="30.75" customHeight="1" spans="1:7">
      <c r="A1" s="83" t="s">
        <v>77</v>
      </c>
      <c r="B1" s="84"/>
      <c r="C1" s="84"/>
      <c r="D1" s="84"/>
      <c r="E1" s="84"/>
      <c r="F1" s="84"/>
      <c r="G1" s="84"/>
    </row>
    <row r="2" ht="26.25" customHeight="1" spans="1:7">
      <c r="A2" s="57" t="s">
        <v>78</v>
      </c>
      <c r="B2" s="85" t="s">
        <v>79</v>
      </c>
      <c r="C2" s="86" t="s">
        <v>80</v>
      </c>
      <c r="D2" s="87" t="s">
        <v>81</v>
      </c>
      <c r="E2" s="87"/>
      <c r="F2" s="87"/>
      <c r="G2" s="87"/>
    </row>
    <row r="3" ht="26.25" customHeight="1" spans="1:7">
      <c r="A3" s="57"/>
      <c r="B3" s="85"/>
      <c r="C3" s="86"/>
      <c r="D3" s="86" t="s">
        <v>2</v>
      </c>
      <c r="E3" s="86" t="s">
        <v>3</v>
      </c>
      <c r="F3" s="86" t="s">
        <v>82</v>
      </c>
      <c r="G3" s="87" t="s">
        <v>4</v>
      </c>
    </row>
    <row r="4" ht="26.25" customHeight="1" spans="1:7">
      <c r="A4" s="57" t="s">
        <v>9</v>
      </c>
      <c r="B4" s="86" t="s">
        <v>83</v>
      </c>
      <c r="C4" s="86" t="s">
        <v>84</v>
      </c>
      <c r="D4" s="86" t="s">
        <v>85</v>
      </c>
      <c r="E4" s="86" t="s">
        <v>86</v>
      </c>
      <c r="F4" s="86" t="s">
        <v>87</v>
      </c>
      <c r="G4" s="87" t="s">
        <v>88</v>
      </c>
    </row>
    <row r="5" ht="25.5" customHeight="1" spans="1:7">
      <c r="A5" s="67" t="s">
        <v>89</v>
      </c>
      <c r="B5" s="68">
        <v>56</v>
      </c>
      <c r="C5" s="69" t="s">
        <v>90</v>
      </c>
      <c r="D5" s="74">
        <v>112</v>
      </c>
      <c r="E5" s="74">
        <v>54</v>
      </c>
      <c r="F5" s="88">
        <f>D5-E5</f>
        <v>58</v>
      </c>
      <c r="G5" s="89">
        <f t="shared" ref="G5:G18" si="0">IFERROR(ROUND(D5/E5,2),"-")</f>
        <v>2.07</v>
      </c>
    </row>
    <row r="6" ht="25.5" customHeight="1" spans="1:7">
      <c r="A6" s="67" t="s">
        <v>91</v>
      </c>
      <c r="B6" s="68">
        <v>57</v>
      </c>
      <c r="C6" s="69" t="s">
        <v>92</v>
      </c>
      <c r="D6" s="74">
        <v>214</v>
      </c>
      <c r="E6" s="74">
        <v>175</v>
      </c>
      <c r="F6" s="88">
        <f t="shared" ref="F6:F24" si="1">D6-E6</f>
        <v>39</v>
      </c>
      <c r="G6" s="89">
        <f t="shared" si="0"/>
        <v>1.22</v>
      </c>
    </row>
    <row r="7" ht="25.5" customHeight="1" spans="1:7">
      <c r="A7" s="67" t="s">
        <v>93</v>
      </c>
      <c r="B7" s="68">
        <v>58</v>
      </c>
      <c r="C7" s="69" t="s">
        <v>94</v>
      </c>
      <c r="D7" s="74">
        <v>261</v>
      </c>
      <c r="E7" s="74">
        <v>221</v>
      </c>
      <c r="F7" s="88">
        <f t="shared" si="1"/>
        <v>40</v>
      </c>
      <c r="G7" s="89">
        <f t="shared" si="0"/>
        <v>1.18</v>
      </c>
    </row>
    <row r="8" ht="25.5" customHeight="1" spans="1:7">
      <c r="A8" s="75" t="s">
        <v>95</v>
      </c>
      <c r="B8" s="68">
        <v>59</v>
      </c>
      <c r="C8" s="73" t="s">
        <v>96</v>
      </c>
      <c r="D8" s="74">
        <v>7</v>
      </c>
      <c r="E8" s="74">
        <v>3</v>
      </c>
      <c r="F8" s="88">
        <f t="shared" si="1"/>
        <v>4</v>
      </c>
      <c r="G8" s="89">
        <f t="shared" si="0"/>
        <v>2.33</v>
      </c>
    </row>
    <row r="9" ht="25.5" customHeight="1" spans="1:7">
      <c r="A9" s="67" t="s">
        <v>97</v>
      </c>
      <c r="B9" s="68">
        <v>60</v>
      </c>
      <c r="C9" s="69" t="s">
        <v>98</v>
      </c>
      <c r="D9" s="74">
        <v>3</v>
      </c>
      <c r="E9" s="74">
        <v>1</v>
      </c>
      <c r="F9" s="88">
        <f t="shared" si="1"/>
        <v>2</v>
      </c>
      <c r="G9" s="89">
        <f t="shared" si="0"/>
        <v>3</v>
      </c>
    </row>
    <row r="10" ht="25.5" customHeight="1" spans="1:7">
      <c r="A10" s="75" t="s">
        <v>99</v>
      </c>
      <c r="B10" s="68">
        <v>61</v>
      </c>
      <c r="C10" s="73" t="s">
        <v>100</v>
      </c>
      <c r="D10" s="74">
        <v>2</v>
      </c>
      <c r="E10" s="74">
        <v>1</v>
      </c>
      <c r="F10" s="88">
        <f t="shared" si="1"/>
        <v>1</v>
      </c>
      <c r="G10" s="89">
        <f t="shared" si="0"/>
        <v>2</v>
      </c>
    </row>
    <row r="11" ht="25.5" customHeight="1" spans="1:7">
      <c r="A11" s="67" t="s">
        <v>101</v>
      </c>
      <c r="B11" s="68">
        <v>62</v>
      </c>
      <c r="C11" s="69" t="s">
        <v>102</v>
      </c>
      <c r="D11" s="74">
        <v>2</v>
      </c>
      <c r="E11" s="74">
        <v>1</v>
      </c>
      <c r="F11" s="88">
        <f t="shared" si="1"/>
        <v>1</v>
      </c>
      <c r="G11" s="89">
        <f t="shared" si="0"/>
        <v>2</v>
      </c>
    </row>
    <row r="12" ht="25.5" customHeight="1" spans="1:7">
      <c r="A12" s="67" t="s">
        <v>103</v>
      </c>
      <c r="B12" s="68">
        <v>63</v>
      </c>
      <c r="C12" s="69" t="s">
        <v>104</v>
      </c>
      <c r="D12" s="74">
        <v>4</v>
      </c>
      <c r="E12" s="74">
        <v>3</v>
      </c>
      <c r="F12" s="88">
        <f t="shared" si="1"/>
        <v>1</v>
      </c>
      <c r="G12" s="89">
        <f t="shared" si="0"/>
        <v>1.33</v>
      </c>
    </row>
    <row r="13" ht="25.5" customHeight="1" spans="1:7">
      <c r="A13" s="67" t="s">
        <v>105</v>
      </c>
      <c r="B13" s="68">
        <v>64</v>
      </c>
      <c r="C13" s="69" t="s">
        <v>106</v>
      </c>
      <c r="D13" s="74">
        <v>1030</v>
      </c>
      <c r="E13" s="74">
        <v>355</v>
      </c>
      <c r="F13" s="88">
        <f t="shared" si="1"/>
        <v>675</v>
      </c>
      <c r="G13" s="89">
        <f t="shared" si="0"/>
        <v>2.9</v>
      </c>
    </row>
    <row r="14" ht="25.5" customHeight="1" spans="1:7">
      <c r="A14" s="75" t="s">
        <v>107</v>
      </c>
      <c r="B14" s="68">
        <v>65</v>
      </c>
      <c r="C14" s="73" t="s">
        <v>108</v>
      </c>
      <c r="D14" s="74">
        <v>9</v>
      </c>
      <c r="E14" s="74">
        <v>3</v>
      </c>
      <c r="F14" s="88">
        <f t="shared" si="1"/>
        <v>6</v>
      </c>
      <c r="G14" s="89">
        <f t="shared" si="0"/>
        <v>3</v>
      </c>
    </row>
    <row r="15" ht="25.5" customHeight="1" spans="1:7">
      <c r="A15" s="67"/>
      <c r="B15" s="68">
        <v>66</v>
      </c>
      <c r="C15" s="69"/>
      <c r="D15" s="74"/>
      <c r="E15" s="74"/>
      <c r="F15" s="88">
        <f t="shared" si="1"/>
        <v>0</v>
      </c>
      <c r="G15" s="89" t="str">
        <f t="shared" si="0"/>
        <v>-</v>
      </c>
    </row>
    <row r="16" ht="25.5" customHeight="1" spans="1:7">
      <c r="A16" s="67"/>
      <c r="B16" s="68">
        <v>67</v>
      </c>
      <c r="C16" s="69"/>
      <c r="D16" s="74"/>
      <c r="E16" s="74"/>
      <c r="F16" s="88">
        <f t="shared" si="1"/>
        <v>0</v>
      </c>
      <c r="G16" s="89" t="str">
        <f t="shared" si="0"/>
        <v>-</v>
      </c>
    </row>
    <row r="17" ht="25.5" customHeight="1" spans="1:7">
      <c r="A17" s="67"/>
      <c r="B17" s="68">
        <v>68</v>
      </c>
      <c r="C17" s="69"/>
      <c r="D17" s="74"/>
      <c r="E17" s="74"/>
      <c r="F17" s="88">
        <f t="shared" si="1"/>
        <v>0</v>
      </c>
      <c r="G17" s="89" t="str">
        <f t="shared" si="0"/>
        <v>-</v>
      </c>
    </row>
    <row r="18" ht="25.5" customHeight="1" spans="1:7">
      <c r="A18" s="67"/>
      <c r="B18" s="68">
        <v>69</v>
      </c>
      <c r="C18" s="69"/>
      <c r="D18" s="74"/>
      <c r="E18" s="74"/>
      <c r="F18" s="88">
        <f t="shared" si="1"/>
        <v>0</v>
      </c>
      <c r="G18" s="89" t="str">
        <f t="shared" si="0"/>
        <v>-</v>
      </c>
    </row>
    <row r="19" ht="25.5" customHeight="1" spans="1:7">
      <c r="A19" s="67"/>
      <c r="B19" s="68">
        <v>70</v>
      </c>
      <c r="C19" s="69"/>
      <c r="D19" s="74"/>
      <c r="E19" s="74"/>
      <c r="F19" s="88">
        <f t="shared" si="1"/>
        <v>0</v>
      </c>
      <c r="G19" s="89" t="str">
        <f t="shared" ref="G19:G24" si="2">IFERROR(ROUND(D19/E19,2),"-")</f>
        <v>-</v>
      </c>
    </row>
    <row r="20" ht="25.5" customHeight="1" spans="1:7">
      <c r="A20" s="67"/>
      <c r="B20" s="68">
        <v>71</v>
      </c>
      <c r="C20" s="69"/>
      <c r="D20" s="74"/>
      <c r="E20" s="74"/>
      <c r="F20" s="88">
        <f t="shared" si="1"/>
        <v>0</v>
      </c>
      <c r="G20" s="89" t="str">
        <f t="shared" si="2"/>
        <v>-</v>
      </c>
    </row>
    <row r="21" ht="25.5" customHeight="1" spans="1:7">
      <c r="A21" s="67"/>
      <c r="B21" s="68">
        <v>72</v>
      </c>
      <c r="C21" s="69"/>
      <c r="D21" s="74"/>
      <c r="E21" s="74"/>
      <c r="F21" s="88">
        <f t="shared" si="1"/>
        <v>0</v>
      </c>
      <c r="G21" s="89" t="str">
        <f t="shared" si="2"/>
        <v>-</v>
      </c>
    </row>
    <row r="22" ht="25.5" customHeight="1" spans="1:7">
      <c r="A22" s="67"/>
      <c r="B22" s="68">
        <v>73</v>
      </c>
      <c r="C22" s="69"/>
      <c r="D22" s="74"/>
      <c r="E22" s="74"/>
      <c r="F22" s="88">
        <f t="shared" si="1"/>
        <v>0</v>
      </c>
      <c r="G22" s="89" t="str">
        <f t="shared" si="2"/>
        <v>-</v>
      </c>
    </row>
    <row r="23" ht="25.5" customHeight="1" spans="1:7">
      <c r="A23" s="67"/>
      <c r="B23" s="68">
        <v>74</v>
      </c>
      <c r="C23" s="69"/>
      <c r="D23" s="74"/>
      <c r="E23" s="74"/>
      <c r="F23" s="88">
        <f t="shared" si="1"/>
        <v>0</v>
      </c>
      <c r="G23" s="89" t="str">
        <f t="shared" si="2"/>
        <v>-</v>
      </c>
    </row>
    <row r="24" customFormat="1" ht="25" customHeight="1" spans="1:7">
      <c r="A24" s="77"/>
      <c r="B24" s="78">
        <v>75</v>
      </c>
      <c r="C24" s="79"/>
      <c r="D24" s="90"/>
      <c r="E24" s="90"/>
      <c r="F24" s="91">
        <f t="shared" si="1"/>
        <v>0</v>
      </c>
      <c r="G24" s="92" t="str">
        <f t="shared" si="2"/>
        <v>-</v>
      </c>
    </row>
    <row r="25" ht="14.25"/>
  </sheetData>
  <mergeCells count="5">
    <mergeCell ref="A1:G1"/>
    <mergeCell ref="D2:G2"/>
    <mergeCell ref="A2:A3"/>
    <mergeCell ref="B2:B3"/>
    <mergeCell ref="C2:C3"/>
  </mergeCells>
  <conditionalFormatting sqref="C8">
    <cfRule type="duplicateValues" dxfId="1" priority="5"/>
  </conditionalFormatting>
  <conditionalFormatting sqref="C9">
    <cfRule type="duplicateValues" dxfId="1" priority="6"/>
  </conditionalFormatting>
  <conditionalFormatting sqref="C10">
    <cfRule type="duplicateValues" dxfId="1" priority="7"/>
  </conditionalFormatting>
  <conditionalFormatting sqref="C11">
    <cfRule type="duplicateValues" dxfId="1" priority="3"/>
  </conditionalFormatting>
  <conditionalFormatting sqref="C12">
    <cfRule type="duplicateValues" dxfId="1" priority="4"/>
  </conditionalFormatting>
  <conditionalFormatting sqref="A13">
    <cfRule type="duplicateValues" dxfId="1" priority="10"/>
  </conditionalFormatting>
  <conditionalFormatting sqref="C13">
    <cfRule type="duplicateValues" dxfId="1" priority="2"/>
  </conditionalFormatting>
  <conditionalFormatting sqref="A14">
    <cfRule type="duplicateValues" dxfId="1" priority="9"/>
  </conditionalFormatting>
  <conditionalFormatting sqref="C14">
    <cfRule type="duplicateValues" dxfId="1" priority="1"/>
  </conditionalFormatting>
  <conditionalFormatting sqref="A5:A7">
    <cfRule type="duplicateValues" dxfId="1" priority="12"/>
  </conditionalFormatting>
  <conditionalFormatting sqref="A8:A12">
    <cfRule type="duplicateValues" dxfId="1" priority="11"/>
  </conditionalFormatting>
  <conditionalFormatting sqref="A15:A24">
    <cfRule type="duplicateValues" dxfId="1" priority="76"/>
  </conditionalFormatting>
  <conditionalFormatting sqref="C5:C7">
    <cfRule type="duplicateValues" dxfId="1" priority="8"/>
  </conditionalFormatting>
  <conditionalFormatting sqref="C15:C24">
    <cfRule type="duplicateValues" dxfId="1" priority="77"/>
  </conditionalFormatting>
  <conditionalFormatting sqref="A1:A4 A25:A1048576">
    <cfRule type="duplicateValues" dxfId="2" priority="75"/>
  </conditionalFormatting>
  <conditionalFormatting sqref="A1:A4 C1:C4 A25:A1048576 C25:C1048576">
    <cfRule type="duplicateValues" dxfId="2" priority="72"/>
  </conditionalFormatting>
  <conditionalFormatting sqref="B5 B7 B9 B11 B13 B15 B17 B19 B21 B23">
    <cfRule type="duplicateValues" dxfId="2" priority="42"/>
    <cfRule type="duplicateValues" dxfId="2" priority="41"/>
  </conditionalFormatting>
  <conditionalFormatting sqref="B6 B8 B10 B12 B14 B16 B18 B20 B22 B24">
    <cfRule type="duplicateValues" dxfId="2" priority="40"/>
    <cfRule type="duplicateValues" dxfId="2" priority="39"/>
  </conditionalFormatting>
  <dataValidations count="4">
    <dataValidation type="custom" allowBlank="1" showInputMessage="1" showErrorMessage="1" error="需求人数应大于求职人数" sqref="E23">
      <formula1>D23&gt;E24</formula1>
    </dataValidation>
    <dataValidation type="custom" allowBlank="1" showInputMessage="1" showErrorMessage="1" error="需求人数应大于求职人数" sqref="E24 E5:E22">
      <formula1>D5&gt;E5</formula1>
    </dataValidation>
    <dataValidation type="custom" allowBlank="1" showErrorMessage="1" errorTitle="拒绝重复输入" error="当前输入的内容，与本区域的其他单元格内容重复。" sqref="A15:A24" errorStyle="warning">
      <formula1>COUNTIF($A$5:$A$24,A15)&lt;2</formula1>
    </dataValidation>
    <dataValidation type="custom" allowBlank="1" showErrorMessage="1" errorTitle="拒绝重复输入" error="当前输入的内容，与本区域的其他单元格内容重复。" sqref="C5:C24" errorStyle="warning">
      <formula1>COUNTIF($C$5:$C$24,C5)&lt;2</formula1>
    </dataValidation>
  </dataValidations>
  <pageMargins left="0.700694444444445" right="0.700694444444445" top="0.751388888888889" bottom="0.751388888888889" header="0.298611111111111" footer="0.298611111111111"/>
  <pageSetup paperSize="9" scale="92" orientation="portrait" horizontalDpi="600"/>
  <headerFooter>
    <oddFooter>&amp;C&amp;P 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G25"/>
  <sheetViews>
    <sheetView workbookViewId="0">
      <selection activeCell="J9" sqref="J9"/>
    </sheetView>
  </sheetViews>
  <sheetFormatPr defaultColWidth="9" defaultRowHeight="13.5" outlineLevelCol="6"/>
  <cols>
    <col min="1" max="1" width="22.5" customWidth="1"/>
    <col min="2" max="2" width="4.38333333333333" customWidth="1"/>
    <col min="3" max="6" width="15" customWidth="1"/>
    <col min="7" max="7" width="9.75" customWidth="1"/>
  </cols>
  <sheetData>
    <row r="1" ht="33.75" customHeight="1" spans="1:7">
      <c r="A1" s="55" t="s">
        <v>109</v>
      </c>
      <c r="B1" s="56"/>
      <c r="C1" s="56"/>
      <c r="D1" s="56"/>
      <c r="E1" s="56"/>
      <c r="F1" s="56"/>
      <c r="G1" s="56"/>
    </row>
    <row r="2" ht="33.75" customHeight="1" spans="1:7">
      <c r="A2" s="57" t="s">
        <v>78</v>
      </c>
      <c r="B2" s="58" t="s">
        <v>79</v>
      </c>
      <c r="C2" s="59" t="s">
        <v>80</v>
      </c>
      <c r="D2" s="59" t="s">
        <v>110</v>
      </c>
      <c r="E2" s="58"/>
      <c r="F2" s="58"/>
      <c r="G2" s="60"/>
    </row>
    <row r="3" ht="26.25" customHeight="1" spans="1:7">
      <c r="A3" s="61"/>
      <c r="B3" s="62"/>
      <c r="C3" s="62"/>
      <c r="D3" s="63" t="s">
        <v>2</v>
      </c>
      <c r="E3" s="63" t="s">
        <v>3</v>
      </c>
      <c r="F3" s="63" t="s">
        <v>82</v>
      </c>
      <c r="G3" s="64" t="s">
        <v>4</v>
      </c>
    </row>
    <row r="4" ht="26.25" customHeight="1" spans="1:7">
      <c r="A4" s="65" t="s">
        <v>9</v>
      </c>
      <c r="B4" s="63" t="s">
        <v>83</v>
      </c>
      <c r="C4" s="62" t="s">
        <v>111</v>
      </c>
      <c r="D4" s="62" t="s">
        <v>112</v>
      </c>
      <c r="E4" s="62" t="s">
        <v>113</v>
      </c>
      <c r="F4" s="62" t="s">
        <v>114</v>
      </c>
      <c r="G4" s="66" t="s">
        <v>115</v>
      </c>
    </row>
    <row r="5" ht="24" customHeight="1" spans="1:7">
      <c r="A5" s="67" t="s">
        <v>116</v>
      </c>
      <c r="B5" s="68">
        <v>76</v>
      </c>
      <c r="C5" s="69" t="s">
        <v>117</v>
      </c>
      <c r="D5" s="70">
        <v>161</v>
      </c>
      <c r="E5" s="70">
        <v>358</v>
      </c>
      <c r="F5" s="71">
        <f>E5-D5</f>
        <v>197</v>
      </c>
      <c r="G5" s="72">
        <f t="shared" ref="G5:G24" si="0">IFERROR(ROUND(D5/E5,2),"-")</f>
        <v>0.45</v>
      </c>
    </row>
    <row r="6" ht="24" customHeight="1" spans="1:7">
      <c r="A6" s="67" t="s">
        <v>118</v>
      </c>
      <c r="B6" s="68">
        <v>77</v>
      </c>
      <c r="C6" s="69" t="s">
        <v>119</v>
      </c>
      <c r="D6" s="70">
        <v>401</v>
      </c>
      <c r="E6" s="70">
        <v>635</v>
      </c>
      <c r="F6" s="71">
        <f t="shared" ref="F6:F24" si="1">E6-D6</f>
        <v>234</v>
      </c>
      <c r="G6" s="72">
        <f t="shared" si="0"/>
        <v>0.63</v>
      </c>
    </row>
    <row r="7" ht="24" customHeight="1" spans="1:7">
      <c r="A7" s="67" t="s">
        <v>120</v>
      </c>
      <c r="B7" s="68">
        <v>78</v>
      </c>
      <c r="C7" s="69" t="s">
        <v>121</v>
      </c>
      <c r="D7" s="70">
        <v>2</v>
      </c>
      <c r="E7" s="70">
        <v>4</v>
      </c>
      <c r="F7" s="71">
        <f t="shared" si="1"/>
        <v>2</v>
      </c>
      <c r="G7" s="72">
        <f t="shared" si="0"/>
        <v>0.5</v>
      </c>
    </row>
    <row r="8" ht="24" customHeight="1" spans="1:7">
      <c r="A8" s="67" t="s">
        <v>122</v>
      </c>
      <c r="B8" s="68">
        <v>79</v>
      </c>
      <c r="C8" s="73" t="s">
        <v>123</v>
      </c>
      <c r="D8" s="74">
        <v>3</v>
      </c>
      <c r="E8" s="70">
        <v>5</v>
      </c>
      <c r="F8" s="71">
        <f t="shared" si="1"/>
        <v>2</v>
      </c>
      <c r="G8" s="72">
        <f t="shared" si="0"/>
        <v>0.6</v>
      </c>
    </row>
    <row r="9" ht="24" customHeight="1" spans="1:7">
      <c r="A9" s="67" t="s">
        <v>124</v>
      </c>
      <c r="B9" s="68">
        <v>80</v>
      </c>
      <c r="C9" s="69" t="s">
        <v>125</v>
      </c>
      <c r="D9" s="70">
        <v>0</v>
      </c>
      <c r="E9" s="70">
        <v>2</v>
      </c>
      <c r="F9" s="71">
        <f t="shared" si="1"/>
        <v>2</v>
      </c>
      <c r="G9" s="72">
        <f t="shared" si="0"/>
        <v>0</v>
      </c>
    </row>
    <row r="10" ht="24" customHeight="1" spans="1:7">
      <c r="A10" s="67" t="s">
        <v>126</v>
      </c>
      <c r="B10" s="68">
        <v>81</v>
      </c>
      <c r="C10" s="69" t="s">
        <v>127</v>
      </c>
      <c r="D10" s="70">
        <v>36</v>
      </c>
      <c r="E10" s="70">
        <v>99</v>
      </c>
      <c r="F10" s="71">
        <f t="shared" si="1"/>
        <v>63</v>
      </c>
      <c r="G10" s="72">
        <f t="shared" si="0"/>
        <v>0.36</v>
      </c>
    </row>
    <row r="11" ht="24" customHeight="1" spans="1:7">
      <c r="A11" s="75" t="s">
        <v>128</v>
      </c>
      <c r="B11" s="68">
        <v>82</v>
      </c>
      <c r="C11" s="73" t="s">
        <v>129</v>
      </c>
      <c r="D11" s="70">
        <v>2</v>
      </c>
      <c r="E11" s="70">
        <v>4</v>
      </c>
      <c r="F11" s="71">
        <f t="shared" si="1"/>
        <v>2</v>
      </c>
      <c r="G11" s="72">
        <f t="shared" si="0"/>
        <v>0.5</v>
      </c>
    </row>
    <row r="12" ht="24" customHeight="1" spans="1:7">
      <c r="A12" s="75" t="s">
        <v>130</v>
      </c>
      <c r="B12" s="68">
        <v>83</v>
      </c>
      <c r="C12" s="73" t="s">
        <v>131</v>
      </c>
      <c r="D12" s="70">
        <v>2</v>
      </c>
      <c r="E12" s="70">
        <v>5</v>
      </c>
      <c r="F12" s="71">
        <f t="shared" si="1"/>
        <v>3</v>
      </c>
      <c r="G12" s="72">
        <f t="shared" si="0"/>
        <v>0.4</v>
      </c>
    </row>
    <row r="13" ht="24" customHeight="1" spans="1:7">
      <c r="A13" s="75" t="s">
        <v>132</v>
      </c>
      <c r="B13" s="68">
        <v>84</v>
      </c>
      <c r="C13" s="73" t="s">
        <v>133</v>
      </c>
      <c r="D13" s="70">
        <v>3</v>
      </c>
      <c r="E13" s="70">
        <v>5</v>
      </c>
      <c r="F13" s="71">
        <f t="shared" si="1"/>
        <v>2</v>
      </c>
      <c r="G13" s="72">
        <f t="shared" si="0"/>
        <v>0.6</v>
      </c>
    </row>
    <row r="14" ht="24" customHeight="1" spans="1:7">
      <c r="A14" s="75" t="s">
        <v>134</v>
      </c>
      <c r="B14" s="68">
        <v>85</v>
      </c>
      <c r="C14" s="73" t="s">
        <v>135</v>
      </c>
      <c r="D14" s="70">
        <v>3</v>
      </c>
      <c r="E14" s="70">
        <v>5</v>
      </c>
      <c r="F14" s="71">
        <f t="shared" si="1"/>
        <v>2</v>
      </c>
      <c r="G14" s="72">
        <f t="shared" si="0"/>
        <v>0.6</v>
      </c>
    </row>
    <row r="15" ht="24" customHeight="1" spans="1:7">
      <c r="A15" s="75" t="s">
        <v>136</v>
      </c>
      <c r="B15" s="68">
        <v>86</v>
      </c>
      <c r="C15" s="73" t="s">
        <v>137</v>
      </c>
      <c r="D15" s="70">
        <v>3</v>
      </c>
      <c r="E15" s="70">
        <v>5</v>
      </c>
      <c r="F15" s="71">
        <f t="shared" si="1"/>
        <v>2</v>
      </c>
      <c r="G15" s="72">
        <f t="shared" si="0"/>
        <v>0.6</v>
      </c>
    </row>
    <row r="16" ht="24" customHeight="1" spans="1:7">
      <c r="A16" s="67" t="s">
        <v>107</v>
      </c>
      <c r="B16" s="68">
        <v>87</v>
      </c>
      <c r="C16" s="69" t="s">
        <v>108</v>
      </c>
      <c r="D16" s="70">
        <v>104</v>
      </c>
      <c r="E16" s="70">
        <v>742</v>
      </c>
      <c r="F16" s="71">
        <f t="shared" si="1"/>
        <v>638</v>
      </c>
      <c r="G16" s="72">
        <f t="shared" si="0"/>
        <v>0.14</v>
      </c>
    </row>
    <row r="17" ht="24" customHeight="1" spans="1:7">
      <c r="A17" s="67" t="s">
        <v>138</v>
      </c>
      <c r="B17" s="68">
        <v>88</v>
      </c>
      <c r="C17" s="76" t="s">
        <v>139</v>
      </c>
      <c r="D17" s="70">
        <v>78</v>
      </c>
      <c r="E17" s="70">
        <v>182</v>
      </c>
      <c r="F17" s="71">
        <f t="shared" si="1"/>
        <v>104</v>
      </c>
      <c r="G17" s="72">
        <f t="shared" si="0"/>
        <v>0.43</v>
      </c>
    </row>
    <row r="18" ht="24" customHeight="1" spans="1:7">
      <c r="A18" s="67"/>
      <c r="B18" s="68">
        <v>89</v>
      </c>
      <c r="C18" s="69"/>
      <c r="D18" s="70"/>
      <c r="E18" s="70"/>
      <c r="F18" s="71">
        <f t="shared" si="1"/>
        <v>0</v>
      </c>
      <c r="G18" s="72" t="str">
        <f t="shared" si="0"/>
        <v>-</v>
      </c>
    </row>
    <row r="19" ht="24" customHeight="1" spans="1:7">
      <c r="A19" s="67"/>
      <c r="B19" s="68">
        <v>90</v>
      </c>
      <c r="C19" s="69"/>
      <c r="D19" s="70"/>
      <c r="E19" s="70"/>
      <c r="F19" s="71">
        <f t="shared" si="1"/>
        <v>0</v>
      </c>
      <c r="G19" s="72" t="str">
        <f t="shared" si="0"/>
        <v>-</v>
      </c>
    </row>
    <row r="20" ht="24" customHeight="1" spans="1:7">
      <c r="A20" s="67"/>
      <c r="B20" s="68">
        <v>91</v>
      </c>
      <c r="C20" s="69"/>
      <c r="D20" s="70"/>
      <c r="E20" s="70"/>
      <c r="F20" s="71">
        <f t="shared" si="1"/>
        <v>0</v>
      </c>
      <c r="G20" s="72" t="str">
        <f t="shared" si="0"/>
        <v>-</v>
      </c>
    </row>
    <row r="21" ht="24" customHeight="1" spans="1:7">
      <c r="A21" s="67"/>
      <c r="B21" s="68">
        <v>92</v>
      </c>
      <c r="C21" s="69"/>
      <c r="D21" s="70"/>
      <c r="E21" s="70"/>
      <c r="F21" s="71">
        <f t="shared" si="1"/>
        <v>0</v>
      </c>
      <c r="G21" s="72" t="str">
        <f t="shared" si="0"/>
        <v>-</v>
      </c>
    </row>
    <row r="22" ht="24" customHeight="1" spans="1:7">
      <c r="A22" s="67"/>
      <c r="B22" s="68">
        <v>93</v>
      </c>
      <c r="C22" s="69"/>
      <c r="D22" s="70"/>
      <c r="E22" s="70"/>
      <c r="F22" s="71">
        <f t="shared" si="1"/>
        <v>0</v>
      </c>
      <c r="G22" s="72" t="str">
        <f t="shared" si="0"/>
        <v>-</v>
      </c>
    </row>
    <row r="23" ht="24" customHeight="1" spans="1:7">
      <c r="A23" s="67"/>
      <c r="B23" s="68">
        <v>94</v>
      </c>
      <c r="C23" s="69"/>
      <c r="D23" s="70"/>
      <c r="E23" s="70"/>
      <c r="F23" s="71">
        <f t="shared" si="1"/>
        <v>0</v>
      </c>
      <c r="G23" s="72" t="str">
        <f t="shared" si="0"/>
        <v>-</v>
      </c>
    </row>
    <row r="24" ht="24" customHeight="1" spans="1:7">
      <c r="A24" s="77"/>
      <c r="B24" s="78">
        <v>95</v>
      </c>
      <c r="C24" s="79"/>
      <c r="D24" s="80"/>
      <c r="E24" s="80"/>
      <c r="F24" s="81">
        <f t="shared" si="1"/>
        <v>0</v>
      </c>
      <c r="G24" s="82" t="str">
        <f t="shared" si="0"/>
        <v>-</v>
      </c>
    </row>
    <row r="25" ht="14.25"/>
  </sheetData>
  <mergeCells count="5">
    <mergeCell ref="A1:G1"/>
    <mergeCell ref="D2:G2"/>
    <mergeCell ref="A2:A3"/>
    <mergeCell ref="B2:B3"/>
    <mergeCell ref="C2:C3"/>
  </mergeCells>
  <conditionalFormatting sqref="A7">
    <cfRule type="duplicateValues" dxfId="1" priority="12"/>
  </conditionalFormatting>
  <conditionalFormatting sqref="C7">
    <cfRule type="duplicateValues" dxfId="1" priority="6"/>
  </conditionalFormatting>
  <conditionalFormatting sqref="C8">
    <cfRule type="duplicateValues" dxfId="1" priority="7"/>
  </conditionalFormatting>
  <conditionalFormatting sqref="C9">
    <cfRule type="duplicateValues" dxfId="1" priority="8"/>
  </conditionalFormatting>
  <conditionalFormatting sqref="A10">
    <cfRule type="duplicateValues" dxfId="1" priority="10"/>
  </conditionalFormatting>
  <conditionalFormatting sqref="C10">
    <cfRule type="duplicateValues" dxfId="1" priority="1"/>
  </conditionalFormatting>
  <conditionalFormatting sqref="C16">
    <cfRule type="duplicateValues" dxfId="1" priority="3"/>
  </conditionalFormatting>
  <conditionalFormatting sqref="C17">
    <cfRule type="duplicateValues" dxfId="1" priority="2"/>
  </conditionalFormatting>
  <conditionalFormatting sqref="A5:A6">
    <cfRule type="duplicateValues" dxfId="1" priority="14"/>
  </conditionalFormatting>
  <conditionalFormatting sqref="A16:A17">
    <cfRule type="duplicateValues" dxfId="1" priority="11"/>
  </conditionalFormatting>
  <conditionalFormatting sqref="A18:A24">
    <cfRule type="duplicateValues" dxfId="1" priority="77"/>
  </conditionalFormatting>
  <conditionalFormatting sqref="C5:C6">
    <cfRule type="duplicateValues" dxfId="1" priority="9"/>
  </conditionalFormatting>
  <conditionalFormatting sqref="C11:C13">
    <cfRule type="duplicateValues" dxfId="1" priority="5"/>
  </conditionalFormatting>
  <conditionalFormatting sqref="C14:C15">
    <cfRule type="duplicateValues" dxfId="1" priority="4"/>
  </conditionalFormatting>
  <conditionalFormatting sqref="C18:C24">
    <cfRule type="duplicateValues" dxfId="1" priority="78"/>
  </conditionalFormatting>
  <conditionalFormatting sqref="A1:A4 A25:A1048576">
    <cfRule type="duplicateValues" dxfId="2" priority="76"/>
  </conditionalFormatting>
  <conditionalFormatting sqref="B5 B7 B9 B11 B13 B15 B17 B19 B21 B23">
    <cfRule type="duplicateValues" dxfId="2" priority="38"/>
    <cfRule type="duplicateValues" dxfId="2" priority="37"/>
  </conditionalFormatting>
  <conditionalFormatting sqref="B6 B8 B10 B12 B14 B16 B18 B20 B22 B24">
    <cfRule type="duplicateValues" dxfId="2" priority="36"/>
    <cfRule type="duplicateValues" dxfId="2" priority="35"/>
  </conditionalFormatting>
  <conditionalFormatting sqref="A8:A9 A11:A15">
    <cfRule type="duplicateValues" dxfId="1" priority="13"/>
  </conditionalFormatting>
  <dataValidations count="1">
    <dataValidation type="custom" allowBlank="1" showInputMessage="1" showErrorMessage="1" error="需求人数应小于求职人数" sqref="E5:E24">
      <formula1>D5&lt;E5</formula1>
    </dataValidation>
  </dataValidations>
  <pageMargins left="0.700694444444445" right="0.700694444444445" top="0.751388888888889" bottom="0.751388888888889" header="0.298611111111111" footer="0.298611111111111"/>
  <pageSetup paperSize="9" scale="92" orientation="portrait" horizontalDpi="600"/>
  <headerFooter>
    <oddFooter>&amp;C &amp;P 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13"/>
  <sheetViews>
    <sheetView workbookViewId="0">
      <selection activeCell="A14" sqref="$A14:$XFD14"/>
    </sheetView>
  </sheetViews>
  <sheetFormatPr defaultColWidth="9" defaultRowHeight="13.5" outlineLevelCol="3"/>
  <cols>
    <col min="1" max="1" width="27" customWidth="1"/>
    <col min="2" max="2" width="4.88333333333333" customWidth="1"/>
    <col min="3" max="3" width="28.5" customWidth="1"/>
    <col min="4" max="4" width="26.1333333333333" customWidth="1"/>
  </cols>
  <sheetData>
    <row r="1" ht="33.75" customHeight="1" spans="1:4">
      <c r="A1" s="23" t="s">
        <v>140</v>
      </c>
      <c r="B1" s="23"/>
      <c r="C1" s="23"/>
      <c r="D1" s="23"/>
    </row>
    <row r="2" ht="22.5" customHeight="1" spans="1:4">
      <c r="A2" s="24"/>
      <c r="B2" s="25"/>
      <c r="C2" s="30" t="s">
        <v>3</v>
      </c>
      <c r="D2" s="26" t="s">
        <v>141</v>
      </c>
    </row>
    <row r="3" ht="22.5" customHeight="1" spans="1:4">
      <c r="A3" s="31"/>
      <c r="B3" s="25"/>
      <c r="C3" s="30" t="s">
        <v>7</v>
      </c>
      <c r="D3" s="26" t="s">
        <v>17</v>
      </c>
    </row>
    <row r="4" ht="22.5" customHeight="1" spans="1:4">
      <c r="A4" s="32" t="s">
        <v>9</v>
      </c>
      <c r="B4" s="33" t="s">
        <v>10</v>
      </c>
      <c r="C4" s="33">
        <v>25</v>
      </c>
      <c r="D4" s="27">
        <v>26</v>
      </c>
    </row>
    <row r="5" ht="22.5" customHeight="1" spans="1:4">
      <c r="A5" s="37" t="s">
        <v>142</v>
      </c>
      <c r="B5" s="33">
        <v>97</v>
      </c>
      <c r="C5" s="45">
        <v>1420</v>
      </c>
      <c r="D5" s="51">
        <f t="shared" ref="D5:D7" si="0">IFERROR(ROUND(C5*100/$C$13,2),"-")</f>
        <v>15.91</v>
      </c>
    </row>
    <row r="6" ht="22.5" customHeight="1" spans="1:4">
      <c r="A6" s="34" t="s">
        <v>143</v>
      </c>
      <c r="B6" s="33">
        <v>98</v>
      </c>
      <c r="C6" s="45">
        <v>257</v>
      </c>
      <c r="D6" s="51">
        <f>IFERROR(ROUND(C6*100/$C$5,2),"-")</f>
        <v>18.1</v>
      </c>
    </row>
    <row r="7" ht="22.5" customHeight="1" spans="1:4">
      <c r="A7" s="34" t="s">
        <v>144</v>
      </c>
      <c r="B7" s="33">
        <v>99</v>
      </c>
      <c r="C7" s="45">
        <v>804</v>
      </c>
      <c r="D7" s="53">
        <f t="shared" si="0"/>
        <v>9.01</v>
      </c>
    </row>
    <row r="8" ht="22.5" customHeight="1" spans="1:4">
      <c r="A8" s="34" t="s">
        <v>145</v>
      </c>
      <c r="B8" s="33">
        <v>100</v>
      </c>
      <c r="C8" s="45">
        <v>1083</v>
      </c>
      <c r="D8" s="51">
        <f>IFERROR(ROUND(C8*100/C13,2),"-")</f>
        <v>12.13</v>
      </c>
    </row>
    <row r="9" ht="22.5" customHeight="1" spans="1:4">
      <c r="A9" s="34" t="s">
        <v>146</v>
      </c>
      <c r="B9" s="33">
        <v>101</v>
      </c>
      <c r="C9" s="45">
        <v>89</v>
      </c>
      <c r="D9" s="51">
        <f>IFERROR(ROUND(C9*100/C13,2),"-")</f>
        <v>1</v>
      </c>
    </row>
    <row r="10" ht="22.5" customHeight="1" spans="1:4">
      <c r="A10" s="34" t="s">
        <v>147</v>
      </c>
      <c r="B10" s="33">
        <v>102</v>
      </c>
      <c r="C10" s="45">
        <v>1259</v>
      </c>
      <c r="D10" s="53">
        <f>IFERROR(ROUND(C10*100/C13,2),"-")</f>
        <v>14.1</v>
      </c>
    </row>
    <row r="11" ht="22.5" customHeight="1" spans="1:4">
      <c r="A11" s="34" t="s">
        <v>148</v>
      </c>
      <c r="B11" s="33">
        <v>103</v>
      </c>
      <c r="C11" s="45">
        <v>4253</v>
      </c>
      <c r="D11" s="51">
        <f>IFERROR(ROUND(C11*100/C13,2),"-")</f>
        <v>47.64</v>
      </c>
    </row>
    <row r="12" ht="22.5" customHeight="1" spans="1:4">
      <c r="A12" s="34" t="s">
        <v>149</v>
      </c>
      <c r="B12" s="33">
        <v>104</v>
      </c>
      <c r="C12" s="45">
        <v>20</v>
      </c>
      <c r="D12" s="51">
        <f>IFERROR(ROUND(C12*100/$C$13,2),"-")</f>
        <v>0.22</v>
      </c>
    </row>
    <row r="13" ht="22.5" customHeight="1" spans="1:4">
      <c r="A13" s="40" t="s">
        <v>21</v>
      </c>
      <c r="B13" s="41"/>
      <c r="C13" s="48">
        <f>C5+C7+C8+C9+C10+C11+C12</f>
        <v>8928</v>
      </c>
      <c r="D13" s="54">
        <f>IFERROR(ROUND(C13*100/$C$13,2),"-")</f>
        <v>100</v>
      </c>
    </row>
  </sheetData>
  <mergeCells count="2">
    <mergeCell ref="A1:D1"/>
    <mergeCell ref="A2:B3"/>
  </mergeCells>
  <conditionalFormatting sqref="C13">
    <cfRule type="expression" dxfId="0" priority="2">
      <formula>$C$13&lt;&gt;按职业分组的供求人数!$E$14</formula>
    </cfRule>
  </conditionalFormatting>
  <conditionalFormatting sqref="C5:C6">
    <cfRule type="expression" dxfId="0" priority="1">
      <formula>$C$5&lt;$C$6</formula>
    </cfRule>
  </conditionalFormatting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&amp;C&amp;P 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8"/>
  <sheetViews>
    <sheetView workbookViewId="0">
      <selection activeCell="A9" sqref="$A9:$XFD9"/>
    </sheetView>
  </sheetViews>
  <sheetFormatPr defaultColWidth="9" defaultRowHeight="13.5" outlineLevelRow="7" outlineLevelCol="3"/>
  <cols>
    <col min="1" max="1" width="16" customWidth="1"/>
    <col min="2" max="2" width="9.63333333333333" customWidth="1"/>
    <col min="3" max="4" width="29.75" customWidth="1"/>
  </cols>
  <sheetData>
    <row r="1" ht="33.75" customHeight="1" spans="1:4">
      <c r="A1" s="23" t="s">
        <v>150</v>
      </c>
      <c r="B1" s="23"/>
      <c r="C1" s="23"/>
      <c r="D1" s="23"/>
    </row>
    <row r="2" ht="22.5" customHeight="1" spans="1:4">
      <c r="A2" s="24"/>
      <c r="B2" s="25"/>
      <c r="C2" s="27" t="s">
        <v>65</v>
      </c>
      <c r="D2" s="27"/>
    </row>
    <row r="3" ht="22.5" customHeight="1" spans="1:4">
      <c r="A3" s="28"/>
      <c r="B3" s="29"/>
      <c r="C3" s="30" t="s">
        <v>3</v>
      </c>
      <c r="D3" s="26" t="s">
        <v>67</v>
      </c>
    </row>
    <row r="4" ht="22.5" customHeight="1" spans="1:4">
      <c r="A4" s="31"/>
      <c r="B4" s="25"/>
      <c r="C4" s="30" t="s">
        <v>7</v>
      </c>
      <c r="D4" s="26" t="s">
        <v>17</v>
      </c>
    </row>
    <row r="5" ht="22.5" customHeight="1" spans="1:4">
      <c r="A5" s="24" t="s">
        <v>9</v>
      </c>
      <c r="B5" s="33" t="s">
        <v>10</v>
      </c>
      <c r="C5" s="33">
        <v>29</v>
      </c>
      <c r="D5" s="27">
        <v>30</v>
      </c>
    </row>
    <row r="6" ht="22.5" customHeight="1" spans="1:4">
      <c r="A6" s="32" t="s">
        <v>151</v>
      </c>
      <c r="B6" s="33">
        <v>106</v>
      </c>
      <c r="C6" s="45">
        <v>5133</v>
      </c>
      <c r="D6" s="51">
        <f t="shared" ref="D6:D8" si="0">IFERROR(ROUND(C6*100/$C$8,2),"-")</f>
        <v>57.49</v>
      </c>
    </row>
    <row r="7" ht="22.5" customHeight="1" spans="1:4">
      <c r="A7" s="32" t="s">
        <v>152</v>
      </c>
      <c r="B7" s="33">
        <v>107</v>
      </c>
      <c r="C7" s="45">
        <v>3795</v>
      </c>
      <c r="D7" s="51">
        <f t="shared" si="0"/>
        <v>42.51</v>
      </c>
    </row>
    <row r="8" ht="22.5" customHeight="1" spans="1:4">
      <c r="A8" s="46" t="s">
        <v>21</v>
      </c>
      <c r="B8" s="41"/>
      <c r="C8" s="48">
        <f>C6+C7</f>
        <v>8928</v>
      </c>
      <c r="D8" s="52">
        <f t="shared" si="0"/>
        <v>100</v>
      </c>
    </row>
  </sheetData>
  <mergeCells count="3">
    <mergeCell ref="A1:D1"/>
    <mergeCell ref="C2:D2"/>
    <mergeCell ref="A2:B4"/>
  </mergeCells>
  <conditionalFormatting sqref="C8">
    <cfRule type="expression" dxfId="0" priority="1">
      <formula>$C$8&lt;&gt;按职业分组的供求人数!$E$14</formula>
    </cfRule>
  </conditionalFormatting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供求总体人数</vt:lpstr>
      <vt:lpstr>按产业分组的需求人数</vt:lpstr>
      <vt:lpstr>按行业分组的需求人数</vt:lpstr>
      <vt:lpstr>按用人单位性质划分的需求人数</vt:lpstr>
      <vt:lpstr>按职业分组的供求人数</vt:lpstr>
      <vt:lpstr>需求大于求职缺口最大的前二十个职业情况</vt:lpstr>
      <vt:lpstr>需求小于求职缺口最大的前二十个职业情况</vt:lpstr>
      <vt:lpstr>按求职人员类别分组的求职人数</vt:lpstr>
      <vt:lpstr>按性别分组的供求人数</vt:lpstr>
      <vt:lpstr>按年龄分组的供求人数</vt:lpstr>
      <vt:lpstr>按文化程度分组的供求人数</vt:lpstr>
      <vt:lpstr>按技术等级分组的供求人数</vt:lpstr>
      <vt:lpstr>版本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2023-02-14T00:58:00Z</dcterms:created>
  <dcterms:modified xsi:type="dcterms:W3CDTF">2025-07-15T02:03:48Z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42E21AE88DDD4F8181B21F125290A95E</vt:lpwstr>
  </property>
  <property fmtid="{D5CDD505-2E9C-101B-9397-08002B2CF9AE}" pid="3" name="KSOProductBuildVer">
    <vt:lpwstr>2052-12.1.0.21915</vt:lpwstr>
  </property>
</Properties>
</file>